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nic\Desktop\POLUGODIŠNJI IZVJEŠTAJ\"/>
    </mc:Choice>
  </mc:AlternateContent>
  <bookViews>
    <workbookView xWindow="0" yWindow="0" windowWidth="28800" windowHeight="12300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externalReferences>
    <externalReference r:id="rId8"/>
  </externalReferences>
  <definedNames>
    <definedName name="_xlnm.Print_Area" localSheetId="1">' Račun prihoda i rashoda'!$B$1:$I$100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I10" i="3" s="1"/>
  <c r="H11" i="3"/>
  <c r="L24" i="3"/>
  <c r="K26" i="3"/>
  <c r="K25" i="3"/>
  <c r="K24" i="3"/>
  <c r="G23" i="3"/>
  <c r="J23" i="3"/>
  <c r="L23" i="3" s="1"/>
  <c r="J24" i="3"/>
  <c r="G24" i="3"/>
  <c r="K22" i="3"/>
  <c r="K23" i="3" l="1"/>
  <c r="I158" i="7"/>
  <c r="I159" i="7"/>
  <c r="I155" i="7"/>
  <c r="I154" i="7"/>
  <c r="G42" i="3"/>
  <c r="H196" i="7" l="1"/>
  <c r="H195" i="7" s="1"/>
  <c r="G196" i="7"/>
  <c r="G195" i="7" s="1"/>
  <c r="F196" i="7"/>
  <c r="G183" i="7"/>
  <c r="H193" i="7"/>
  <c r="I193" i="7" s="1"/>
  <c r="H190" i="7"/>
  <c r="I190" i="7" s="1"/>
  <c r="G189" i="7"/>
  <c r="H187" i="7"/>
  <c r="I187" i="7" s="1"/>
  <c r="H184" i="7"/>
  <c r="H183" i="7" s="1"/>
  <c r="F183" i="7"/>
  <c r="I172" i="7"/>
  <c r="I166" i="7"/>
  <c r="H177" i="7"/>
  <c r="I177" i="7" s="1"/>
  <c r="H175" i="7"/>
  <c r="I175" i="7" s="1"/>
  <c r="H172" i="7"/>
  <c r="G171" i="7"/>
  <c r="H168" i="7"/>
  <c r="I168" i="7" s="1"/>
  <c r="H166" i="7"/>
  <c r="G162" i="7"/>
  <c r="H163" i="7"/>
  <c r="H162" i="7" s="1"/>
  <c r="I162" i="7" s="1"/>
  <c r="F162" i="7"/>
  <c r="F158" i="7"/>
  <c r="F157" i="7" s="1"/>
  <c r="H158" i="7"/>
  <c r="H157" i="7" s="1"/>
  <c r="I157" i="7" s="1"/>
  <c r="G158" i="7"/>
  <c r="G157" i="7" s="1"/>
  <c r="H155" i="7"/>
  <c r="H154" i="7" s="1"/>
  <c r="H153" i="7" s="1"/>
  <c r="G154" i="7"/>
  <c r="G153" i="7" s="1"/>
  <c r="I153" i="7" s="1"/>
  <c r="F154" i="7"/>
  <c r="F153" i="7"/>
  <c r="H147" i="7"/>
  <c r="H146" i="7" s="1"/>
  <c r="I146" i="7" s="1"/>
  <c r="G146" i="7"/>
  <c r="G145" i="7" s="1"/>
  <c r="F146" i="7"/>
  <c r="F145" i="7" s="1"/>
  <c r="H134" i="7"/>
  <c r="I134" i="7" s="1"/>
  <c r="H131" i="7"/>
  <c r="I131" i="7" s="1"/>
  <c r="G140" i="7"/>
  <c r="H143" i="7"/>
  <c r="H140" i="7" s="1"/>
  <c r="I140" i="7" s="1"/>
  <c r="H141" i="7"/>
  <c r="I141" i="7" s="1"/>
  <c r="G130" i="7"/>
  <c r="F130" i="7"/>
  <c r="I116" i="7"/>
  <c r="G115" i="7"/>
  <c r="F115" i="7"/>
  <c r="F111" i="7"/>
  <c r="F110" i="7" s="1"/>
  <c r="G111" i="7"/>
  <c r="G110" i="7" s="1"/>
  <c r="G127" i="7"/>
  <c r="G124" i="7"/>
  <c r="H120" i="7"/>
  <c r="I120" i="7" s="1"/>
  <c r="H118" i="7"/>
  <c r="I118" i="7" s="1"/>
  <c r="H116" i="7"/>
  <c r="F127" i="7"/>
  <c r="F124" i="7"/>
  <c r="H112" i="7"/>
  <c r="H111" i="7" s="1"/>
  <c r="H110" i="7" s="1"/>
  <c r="H106" i="7"/>
  <c r="H105" i="7" s="1"/>
  <c r="G105" i="7"/>
  <c r="G99" i="7" s="1"/>
  <c r="H101" i="7"/>
  <c r="H100" i="7" s="1"/>
  <c r="I100" i="7" s="1"/>
  <c r="G100" i="7"/>
  <c r="F105" i="7"/>
  <c r="F100" i="7"/>
  <c r="H97" i="7"/>
  <c r="H96" i="7" s="1"/>
  <c r="H95" i="7" s="1"/>
  <c r="I95" i="7" s="1"/>
  <c r="G96" i="7"/>
  <c r="G95" i="7" s="1"/>
  <c r="F96" i="7"/>
  <c r="F95" i="7" s="1"/>
  <c r="H93" i="7"/>
  <c r="H92" i="7" s="1"/>
  <c r="H91" i="7" s="1"/>
  <c r="I91" i="7" s="1"/>
  <c r="G92" i="7"/>
  <c r="G91" i="7" s="1"/>
  <c r="F92" i="7"/>
  <c r="F91" i="7" s="1"/>
  <c r="H88" i="7"/>
  <c r="H87" i="7" s="1"/>
  <c r="H86" i="7" s="1"/>
  <c r="I86" i="7" s="1"/>
  <c r="G87" i="7"/>
  <c r="G86" i="7"/>
  <c r="F87" i="7"/>
  <c r="F86" i="7" s="1"/>
  <c r="H80" i="7"/>
  <c r="H79" i="7" s="1"/>
  <c r="H78" i="7" s="1"/>
  <c r="F85" i="7"/>
  <c r="F84" i="7"/>
  <c r="G84" i="7"/>
  <c r="G78" i="7" s="1"/>
  <c r="G79" i="7"/>
  <c r="F79" i="7"/>
  <c r="H76" i="7"/>
  <c r="H75" i="7" s="1"/>
  <c r="H74" i="7" s="1"/>
  <c r="I74" i="7" s="1"/>
  <c r="G75" i="7"/>
  <c r="G74" i="7" s="1"/>
  <c r="F75" i="7"/>
  <c r="F74" i="7" s="1"/>
  <c r="G72" i="7"/>
  <c r="G71" i="7" s="1"/>
  <c r="F72" i="7"/>
  <c r="F71" i="7" s="1"/>
  <c r="H69" i="7"/>
  <c r="H68" i="7" s="1"/>
  <c r="H67" i="7" s="1"/>
  <c r="I67" i="7" s="1"/>
  <c r="G68" i="7"/>
  <c r="G67" i="7" s="1"/>
  <c r="F68" i="7"/>
  <c r="F67" i="7" s="1"/>
  <c r="I64" i="7"/>
  <c r="H65" i="7"/>
  <c r="H64" i="7" s="1"/>
  <c r="H63" i="7" s="1"/>
  <c r="I63" i="7" s="1"/>
  <c r="G64" i="7"/>
  <c r="G63" i="7" s="1"/>
  <c r="F64" i="7"/>
  <c r="H60" i="7"/>
  <c r="I60" i="7" s="1"/>
  <c r="H61" i="7"/>
  <c r="I61" i="7" s="1"/>
  <c r="H57" i="7"/>
  <c r="H56" i="7" s="1"/>
  <c r="I56" i="7" s="1"/>
  <c r="G56" i="7"/>
  <c r="G55" i="7"/>
  <c r="F56" i="7"/>
  <c r="H46" i="7"/>
  <c r="I46" i="7" s="1"/>
  <c r="H21" i="7"/>
  <c r="I21" i="7" s="1"/>
  <c r="H16" i="7"/>
  <c r="I16" i="7" s="1"/>
  <c r="G15" i="7"/>
  <c r="F15" i="7"/>
  <c r="G14" i="7"/>
  <c r="F14" i="7"/>
  <c r="G11" i="7"/>
  <c r="F11" i="7"/>
  <c r="G8" i="7" l="1"/>
  <c r="I65" i="7"/>
  <c r="I105" i="7"/>
  <c r="H145" i="7"/>
  <c r="I145" i="7" s="1"/>
  <c r="I163" i="7"/>
  <c r="I101" i="7"/>
  <c r="I93" i="7"/>
  <c r="G114" i="7"/>
  <c r="I69" i="7"/>
  <c r="I79" i="7"/>
  <c r="I57" i="7"/>
  <c r="I80" i="7"/>
  <c r="I183" i="7"/>
  <c r="I147" i="7"/>
  <c r="I143" i="7"/>
  <c r="I184" i="7"/>
  <c r="H189" i="7"/>
  <c r="I189" i="7" s="1"/>
  <c r="H182" i="7"/>
  <c r="I182" i="7" s="1"/>
  <c r="G182" i="7"/>
  <c r="F189" i="7"/>
  <c r="F182" i="7" s="1"/>
  <c r="H171" i="7"/>
  <c r="G161" i="7"/>
  <c r="F171" i="7"/>
  <c r="F161" i="7" s="1"/>
  <c r="H130" i="7"/>
  <c r="G129" i="7"/>
  <c r="F140" i="7"/>
  <c r="F129" i="7" s="1"/>
  <c r="H115" i="7"/>
  <c r="F114" i="7"/>
  <c r="I110" i="7"/>
  <c r="I76" i="7"/>
  <c r="I87" i="7"/>
  <c r="I96" i="7"/>
  <c r="I106" i="7"/>
  <c r="I68" i="7"/>
  <c r="I88" i="7"/>
  <c r="I97" i="7"/>
  <c r="I75" i="7"/>
  <c r="I78" i="7"/>
  <c r="I111" i="7"/>
  <c r="I92" i="7"/>
  <c r="I112" i="7"/>
  <c r="H99" i="7"/>
  <c r="I99" i="7" s="1"/>
  <c r="F99" i="7"/>
  <c r="F78" i="7"/>
  <c r="H55" i="7"/>
  <c r="I55" i="7" s="1"/>
  <c r="F55" i="7"/>
  <c r="H15" i="7"/>
  <c r="I15" i="7" s="1"/>
  <c r="H14" i="7"/>
  <c r="I14" i="7" s="1"/>
  <c r="L25" i="1"/>
  <c r="K25" i="1"/>
  <c r="L24" i="1"/>
  <c r="K24" i="1"/>
  <c r="J22" i="1"/>
  <c r="L22" i="1" s="1"/>
  <c r="I22" i="1"/>
  <c r="H22" i="1"/>
  <c r="G22" i="1"/>
  <c r="J21" i="1"/>
  <c r="L21" i="1" s="1"/>
  <c r="I21" i="1"/>
  <c r="H21" i="1"/>
  <c r="H23" i="1" s="1"/>
  <c r="H26" i="1" s="1"/>
  <c r="H27" i="1" s="1"/>
  <c r="G21" i="1"/>
  <c r="G23" i="1" s="1"/>
  <c r="G26" i="1" s="1"/>
  <c r="J14" i="1"/>
  <c r="L14" i="1" s="1"/>
  <c r="I14" i="1"/>
  <c r="H14" i="1"/>
  <c r="G14" i="1"/>
  <c r="J13" i="1"/>
  <c r="L13" i="1" s="1"/>
  <c r="I13" i="1"/>
  <c r="I15" i="1" s="1"/>
  <c r="H13" i="1"/>
  <c r="H15" i="1" s="1"/>
  <c r="G13" i="1"/>
  <c r="G15" i="1" s="1"/>
  <c r="J11" i="1"/>
  <c r="L11" i="1" s="1"/>
  <c r="I11" i="1"/>
  <c r="H11" i="1"/>
  <c r="G11" i="1"/>
  <c r="J10" i="1"/>
  <c r="L10" i="1" s="1"/>
  <c r="I10" i="1"/>
  <c r="I12" i="1" s="1"/>
  <c r="H10" i="1"/>
  <c r="G10" i="1"/>
  <c r="H129" i="7" l="1"/>
  <c r="I129" i="7" s="1"/>
  <c r="I130" i="7"/>
  <c r="G10" i="7"/>
  <c r="G9" i="7"/>
  <c r="H161" i="7"/>
  <c r="I171" i="7"/>
  <c r="H114" i="7"/>
  <c r="I114" i="7" s="1"/>
  <c r="I115" i="7"/>
  <c r="I23" i="1"/>
  <c r="I26" i="1" s="1"/>
  <c r="I27" i="1" s="1"/>
  <c r="G27" i="1"/>
  <c r="G12" i="1"/>
  <c r="H12" i="1"/>
  <c r="K22" i="1"/>
  <c r="J23" i="1"/>
  <c r="K21" i="1"/>
  <c r="G16" i="1"/>
  <c r="I16" i="1"/>
  <c r="H16" i="1"/>
  <c r="J15" i="1"/>
  <c r="K11" i="1"/>
  <c r="K13" i="1"/>
  <c r="J12" i="1"/>
  <c r="K10" i="1"/>
  <c r="K14" i="1"/>
  <c r="H8" i="8"/>
  <c r="G8" i="8"/>
  <c r="H7" i="8"/>
  <c r="G7" i="8"/>
  <c r="F7" i="8"/>
  <c r="F6" i="8" s="1"/>
  <c r="E7" i="8"/>
  <c r="E6" i="8" s="1"/>
  <c r="D7" i="8"/>
  <c r="D6" i="8" s="1"/>
  <c r="C7" i="8"/>
  <c r="C6" i="8" s="1"/>
  <c r="I161" i="7" l="1"/>
  <c r="H8" i="7"/>
  <c r="H9" i="7" s="1"/>
  <c r="L23" i="1"/>
  <c r="K23" i="1"/>
  <c r="J26" i="1"/>
  <c r="L12" i="1"/>
  <c r="K12" i="1"/>
  <c r="J16" i="1"/>
  <c r="L15" i="1"/>
  <c r="K15" i="1"/>
  <c r="H6" i="8"/>
  <c r="G6" i="8"/>
  <c r="H10" i="7" l="1"/>
  <c r="I8" i="7"/>
  <c r="J27" i="1"/>
  <c r="L26" i="1"/>
  <c r="K26" i="1"/>
  <c r="L16" i="1"/>
  <c r="K16" i="1"/>
  <c r="H8" i="10"/>
  <c r="G8" i="10"/>
  <c r="F7" i="10"/>
  <c r="F6" i="10"/>
  <c r="E7" i="10"/>
  <c r="H7" i="10" s="1"/>
  <c r="E6" i="10"/>
  <c r="H6" i="10" s="1"/>
  <c r="D7" i="10"/>
  <c r="D6" i="10" s="1"/>
  <c r="C7" i="10"/>
  <c r="C6" i="10" s="1"/>
  <c r="G6" i="10" s="1"/>
  <c r="G10" i="6"/>
  <c r="J10" i="6"/>
  <c r="L10" i="6" s="1"/>
  <c r="J9" i="6"/>
  <c r="K11" i="6"/>
  <c r="I9" i="6"/>
  <c r="H9" i="6"/>
  <c r="G9" i="6"/>
  <c r="E11" i="5"/>
  <c r="E6" i="5" s="1"/>
  <c r="E18" i="5"/>
  <c r="D18" i="5"/>
  <c r="E22" i="5"/>
  <c r="D22" i="5"/>
  <c r="E19" i="5"/>
  <c r="D19" i="5"/>
  <c r="E24" i="5"/>
  <c r="D24" i="5"/>
  <c r="E30" i="5"/>
  <c r="D30" i="5"/>
  <c r="E28" i="5"/>
  <c r="D28" i="5"/>
  <c r="D6" i="5"/>
  <c r="E9" i="5"/>
  <c r="D9" i="5"/>
  <c r="F11" i="5"/>
  <c r="D11" i="5"/>
  <c r="F30" i="5"/>
  <c r="H30" i="5" s="1"/>
  <c r="F24" i="5"/>
  <c r="F19" i="5"/>
  <c r="F7" i="5"/>
  <c r="H12" i="5"/>
  <c r="H31" i="5"/>
  <c r="G31" i="5"/>
  <c r="H27" i="5"/>
  <c r="H26" i="5"/>
  <c r="G26" i="5"/>
  <c r="H25" i="5"/>
  <c r="G25" i="5"/>
  <c r="H21" i="5"/>
  <c r="G21" i="5"/>
  <c r="H20" i="5"/>
  <c r="G20" i="5"/>
  <c r="H14" i="5"/>
  <c r="G14" i="5"/>
  <c r="H13" i="5"/>
  <c r="G13" i="5"/>
  <c r="G8" i="5"/>
  <c r="G7" i="5"/>
  <c r="C30" i="5"/>
  <c r="C24" i="5"/>
  <c r="C19" i="5"/>
  <c r="C15" i="5"/>
  <c r="C11" i="5"/>
  <c r="C9" i="5"/>
  <c r="C7" i="5"/>
  <c r="G13" i="3"/>
  <c r="J13" i="3"/>
  <c r="K19" i="3"/>
  <c r="K17" i="3"/>
  <c r="K15" i="3"/>
  <c r="K14" i="3"/>
  <c r="J18" i="3"/>
  <c r="J16" i="3"/>
  <c r="G16" i="3"/>
  <c r="G18" i="3"/>
  <c r="H82" i="3"/>
  <c r="J98" i="3"/>
  <c r="J97" i="3" s="1"/>
  <c r="G98" i="3"/>
  <c r="K88" i="3"/>
  <c r="I83" i="3"/>
  <c r="I82" i="3" s="1"/>
  <c r="K85" i="3"/>
  <c r="J79" i="3"/>
  <c r="J76" i="3"/>
  <c r="K99" i="3"/>
  <c r="K94" i="3"/>
  <c r="K93" i="3"/>
  <c r="K92" i="3"/>
  <c r="K91" i="3"/>
  <c r="K89" i="3"/>
  <c r="K73" i="3"/>
  <c r="K70" i="3"/>
  <c r="K69" i="3"/>
  <c r="K68" i="3"/>
  <c r="K67" i="3"/>
  <c r="K66" i="3"/>
  <c r="K65" i="3"/>
  <c r="K64" i="3"/>
  <c r="K62" i="3"/>
  <c r="K61" i="3"/>
  <c r="K60" i="3"/>
  <c r="K59" i="3"/>
  <c r="K58" i="3"/>
  <c r="K57" i="3"/>
  <c r="K56" i="3"/>
  <c r="K55" i="3"/>
  <c r="K54" i="3"/>
  <c r="K52" i="3"/>
  <c r="K51" i="3"/>
  <c r="K50" i="3"/>
  <c r="K49" i="3"/>
  <c r="K48" i="3"/>
  <c r="G34" i="3"/>
  <c r="G39" i="3"/>
  <c r="J34" i="3"/>
  <c r="J37" i="3"/>
  <c r="J39" i="3"/>
  <c r="J42" i="3"/>
  <c r="H32" i="3"/>
  <c r="J95" i="3"/>
  <c r="J90" i="3"/>
  <c r="J87" i="3"/>
  <c r="J84" i="3"/>
  <c r="G90" i="3"/>
  <c r="G87" i="3"/>
  <c r="G84" i="3"/>
  <c r="G83" i="3" s="1"/>
  <c r="J72" i="3"/>
  <c r="J71" i="3" s="1"/>
  <c r="G79" i="3"/>
  <c r="G76" i="3"/>
  <c r="G72" i="3"/>
  <c r="G71" i="3" s="1"/>
  <c r="J63" i="3"/>
  <c r="G63" i="3"/>
  <c r="J53" i="3"/>
  <c r="G53" i="3"/>
  <c r="J47" i="3"/>
  <c r="G47" i="3"/>
  <c r="I34" i="3"/>
  <c r="H34" i="3"/>
  <c r="I32" i="3"/>
  <c r="G12" i="3" l="1"/>
  <c r="G33" i="3"/>
  <c r="K87" i="3"/>
  <c r="K13" i="3"/>
  <c r="G41" i="3"/>
  <c r="J75" i="3"/>
  <c r="L75" i="3" s="1"/>
  <c r="K98" i="3"/>
  <c r="J12" i="3"/>
  <c r="J41" i="3"/>
  <c r="G75" i="3"/>
  <c r="G97" i="3"/>
  <c r="K97" i="3" s="1"/>
  <c r="K16" i="3"/>
  <c r="I10" i="7"/>
  <c r="I9" i="7"/>
  <c r="G7" i="10"/>
  <c r="L9" i="6"/>
  <c r="K10" i="6"/>
  <c r="K9" i="6"/>
  <c r="H24" i="5"/>
  <c r="G19" i="5"/>
  <c r="C6" i="5"/>
  <c r="H11" i="5"/>
  <c r="F6" i="5"/>
  <c r="H19" i="5"/>
  <c r="F18" i="5"/>
  <c r="G11" i="5"/>
  <c r="G12" i="5"/>
  <c r="G24" i="5"/>
  <c r="G30" i="5"/>
  <c r="C18" i="5"/>
  <c r="K18" i="3"/>
  <c r="L97" i="3"/>
  <c r="K71" i="3"/>
  <c r="L71" i="3"/>
  <c r="I31" i="3"/>
  <c r="H31" i="3"/>
  <c r="K90" i="3"/>
  <c r="G86" i="3"/>
  <c r="K84" i="3"/>
  <c r="J83" i="3"/>
  <c r="L83" i="3" s="1"/>
  <c r="K72" i="3"/>
  <c r="K63" i="3"/>
  <c r="K53" i="3"/>
  <c r="K47" i="3"/>
  <c r="J33" i="3"/>
  <c r="J86" i="3"/>
  <c r="L86" i="3" s="1"/>
  <c r="L12" i="3" l="1"/>
  <c r="G32" i="3"/>
  <c r="G21" i="3" s="1"/>
  <c r="G20" i="3" s="1"/>
  <c r="G11" i="3" s="1"/>
  <c r="G10" i="3" s="1"/>
  <c r="K12" i="3"/>
  <c r="K83" i="3"/>
  <c r="G6" i="5"/>
  <c r="H18" i="5"/>
  <c r="G18" i="5"/>
  <c r="H6" i="5"/>
  <c r="K86" i="3"/>
  <c r="G82" i="3"/>
  <c r="J82" i="3"/>
  <c r="J32" i="3"/>
  <c r="G31" i="3" l="1"/>
  <c r="J21" i="3"/>
  <c r="L82" i="3"/>
  <c r="K82" i="3"/>
  <c r="K32" i="3"/>
  <c r="L32" i="3"/>
  <c r="J31" i="3"/>
  <c r="J20" i="3" l="1"/>
  <c r="J11" i="3" s="1"/>
  <c r="K21" i="3"/>
  <c r="K31" i="3"/>
  <c r="L31" i="3"/>
  <c r="L20" i="3" l="1"/>
  <c r="K20" i="3"/>
  <c r="K34" i="3"/>
  <c r="K46" i="3"/>
  <c r="K45" i="3"/>
  <c r="L41" i="3"/>
  <c r="K40" i="3"/>
  <c r="K38" i="3"/>
  <c r="K44" i="3"/>
  <c r="K43" i="3"/>
  <c r="K41" i="3"/>
  <c r="K39" i="3"/>
  <c r="K37" i="3"/>
  <c r="K36" i="3"/>
  <c r="K35" i="3"/>
  <c r="L33" i="3"/>
  <c r="K33" i="3"/>
  <c r="J10" i="3" l="1"/>
  <c r="L11" i="3"/>
  <c r="K11" i="3"/>
  <c r="K42" i="3"/>
  <c r="F63" i="7"/>
  <c r="F8" i="7" s="1"/>
  <c r="L10" i="3" l="1"/>
  <c r="K10" i="3"/>
  <c r="F9" i="7"/>
  <c r="F10" i="7"/>
  <c r="H10" i="3"/>
</calcChain>
</file>

<file path=xl/sharedStrings.xml><?xml version="1.0" encoding="utf-8"?>
<sst xmlns="http://schemas.openxmlformats.org/spreadsheetml/2006/main" count="446" uniqueCount="207">
  <si>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</si>
  <si>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</si>
  <si>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</si>
  <si>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</si>
  <si>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</si>
  <si>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</si>
  <si>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</si>
  <si>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</si>
  <si>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</si>
  <si>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04 Ekonomski poslovi</t>
  </si>
  <si>
    <t>041 Opći ekonomski, trgovački i poslovi vezani uz rad</t>
  </si>
  <si>
    <t>Primici od financijske imovine i zaduživanja</t>
  </si>
  <si>
    <t>II. POSEBNI DIO</t>
  </si>
  <si>
    <t>I. OPĆI DIO</t>
  </si>
  <si>
    <t>Materijalni rashodi</t>
  </si>
  <si>
    <t>Primici od zaduživanja</t>
  </si>
  <si>
    <t>Pomoći iz inozemstva i od subjekata unutar općeg proračuna</t>
  </si>
  <si>
    <t>PRIJENOS SREDSTAVA IZ PRETHODNE GODINE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</si>
  <si>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</si>
  <si>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</si>
  <si>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</si>
  <si>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</si>
  <si>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</si>
  <si>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</si>
  <si>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</si>
  <si>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</si>
  <si>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</si>
  <si>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</si>
  <si>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</si>
  <si>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</si>
  <si>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</si>
  <si>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</si>
  <si>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</si>
  <si>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</si>
  <si>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</si>
  <si>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</si>
  <si>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</si>
  <si>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</si>
  <si>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</si>
  <si>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</si>
  <si>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</si>
  <si>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</si>
  <si>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</si>
  <si>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</si>
  <si>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IZVJEŠTAJ RAČUNA FINANCIRANJA PREMA IZVORIMA FINANCIRANJA</t>
  </si>
  <si>
    <t>5=4/3*100</t>
  </si>
  <si>
    <t>UKUPNO PRIMICI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</si>
  <si>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</si>
  <si>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</si>
  <si>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</si>
  <si>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</si>
  <si>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</si>
  <si>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</si>
  <si>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</si>
  <si>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</si>
  <si>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</si>
  <si>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</si>
  <si>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</si>
  <si>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</si>
  <si>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</si>
  <si>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</si>
  <si>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</si>
  <si>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</si>
  <si>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</si>
  <si>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</si>
  <si>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</si>
  <si>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</si>
  <si>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</si>
  <si>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</si>
  <si>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</si>
  <si>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</si>
  <si>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Ostali rashodi za zaposlene</t>
  </si>
  <si>
    <t>Doprinosi na plaće</t>
  </si>
  <si>
    <t>Doprinosi za obvezno zdravstveno osiguranje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</si>
  <si>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</si>
  <si>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</si>
  <si>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</si>
  <si>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</si>
  <si>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</si>
  <si>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</si>
  <si>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</si>
  <si>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</si>
  <si>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</si>
  <si>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</si>
  <si>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</si>
  <si>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</si>
  <si>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</si>
  <si>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osobne usluge</t>
  </si>
  <si>
    <t>Računalne usluge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</si>
  <si>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</si>
  <si>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</si>
  <si>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</si>
  <si>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</si>
  <si>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</si>
  <si>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</si>
  <si>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</si>
  <si>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</si>
  <si>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</si>
  <si>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</si>
  <si>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</si>
  <si>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Zatezne kamate</t>
  </si>
  <si>
    <t>Ostali nespomenuti financijski rashodi</t>
  </si>
  <si>
    <t>Pomoći dane u inozemstvo i unutar općeg proračuna</t>
  </si>
  <si>
    <t>Pomoći temeljem prijenosa EU sredstava</t>
  </si>
  <si>
    <t>Tekuće pomoći temeljem prijenosa EU sredstava</t>
  </si>
  <si>
    <t>Kapitalne pomoći temeljem prijenosa EU sredstava</t>
  </si>
  <si>
    <t>Tekući prijenosi između proračunskih korisnika istog proračuna temeljem prijenosa EU sredstava</t>
  </si>
  <si>
    <t xml:space="preserve">Prijenosi između proračunskih korisnika istog proračuna </t>
  </si>
  <si>
    <t>Kapitalni prijenosi između proračunskih korisnika istog proračuna temeljem prijenosa EU sredstava</t>
  </si>
  <si>
    <t>Nematerijalna imovina</t>
  </si>
  <si>
    <t>Licence</t>
  </si>
  <si>
    <t>Rashodi za nabavu proizvedene dugotrajne imovine</t>
  </si>
  <si>
    <t>Građevinski objekti</t>
  </si>
  <si>
    <t>Poslovni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</si>
  <si>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</si>
  <si>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</si>
  <si>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</si>
  <si>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</si>
  <si>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</si>
  <si>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</si>
  <si>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Nematerijalna proizvedena imovina</t>
  </si>
  <si>
    <t>Ulaganja u računalne programe</t>
  </si>
  <si>
    <t>Rashodi za nabavu plemenitih metala i ostalih pohranjenih vrijednosti</t>
  </si>
  <si>
    <t>Plemeniti metali i ostale pohranjene vrijednosti</t>
  </si>
  <si>
    <t>Pohranjene knjige, umjetnička djela i slične vrijednosti</t>
  </si>
  <si>
    <t>Rashodi za dodatna ulaganja na nefinancijskoj imovini</t>
  </si>
  <si>
    <t>Pomoći od međunarodnih organizacija te institucija i tjela EU</t>
  </si>
  <si>
    <t>Tekuće pomoći od institucija i tijela EU</t>
  </si>
  <si>
    <t>Kapitalne pomoći od institucija i tijela EU</t>
  </si>
  <si>
    <t>Pomoći od ostalih subjekata unutar općeg proračuna</t>
  </si>
  <si>
    <t>Tekuće pomoći od ostalih subjekata unutar općeg proračuna</t>
  </si>
  <si>
    <t>Pomoći proračunskim korisnicimaiz proračuna koji im nije nadležan</t>
  </si>
  <si>
    <t>Tekuće pomoći proračunskim korisnicima iz proračuna koji im nije nadležan</t>
  </si>
  <si>
    <t>Prihodi od prodaje proizvoda i robe te pruženih usluga i prihodi od donacija</t>
  </si>
  <si>
    <t>Donacije od pravnih i fizičkih osoba izvan općeg proračuna</t>
  </si>
  <si>
    <t>Tekuće donacije</t>
  </si>
  <si>
    <t>5 Pomoći</t>
  </si>
  <si>
    <t>52 Ostale pomoći</t>
  </si>
  <si>
    <t>56 Fondovi EU</t>
  </si>
  <si>
    <t>57 Ostali programi EU</t>
  </si>
  <si>
    <t>6 Donacije</t>
  </si>
  <si>
    <t>61 Donacije</t>
  </si>
  <si>
    <t>8 Namjenski primici od zaduživanja</t>
  </si>
  <si>
    <t>81 Namjenski primici od zaduživanja</t>
  </si>
  <si>
    <t>8 Namjenski primici</t>
  </si>
  <si>
    <t>Državna geodetska uprava</t>
  </si>
  <si>
    <t>Izmjere i upravljanje geodetskim evidencijama</t>
  </si>
  <si>
    <t>A251923</t>
  </si>
  <si>
    <t>Opći prihodi i primici</t>
  </si>
  <si>
    <t>A664000</t>
  </si>
  <si>
    <t>OBVEZE PO SUDSKIM SPOROVIMA</t>
  </si>
  <si>
    <t>Plaće za prekovremeni rad</t>
  </si>
  <si>
    <t>Zdravstvene i veterinarske usluge</t>
  </si>
  <si>
    <t>07625</t>
  </si>
  <si>
    <t>Vlastiti prihodi</t>
  </si>
  <si>
    <t>Ostale pomoći</t>
  </si>
  <si>
    <t>Donacije</t>
  </si>
  <si>
    <t>ADMINISTRACIJA I UPRAVLJANJE</t>
  </si>
  <si>
    <t>A664001</t>
  </si>
  <si>
    <t>ODRŽAVANJE KATASTRA ZEMLJIŠTA I USPOSTAVA KATASTRA NEKRETNINA</t>
  </si>
  <si>
    <t>A664002</t>
  </si>
  <si>
    <t>TEMELJNE GEODETSKE OSNOVE DRŽAVNE IZMJERE</t>
  </si>
  <si>
    <t>A664003</t>
  </si>
  <si>
    <t>PROSTORNI INFORMACIJSKI SUSTAV</t>
  </si>
  <si>
    <t>A664004</t>
  </si>
  <si>
    <t>USPOSTAVA I ODRŽAVANJE GRANIČNE CRTE RH</t>
  </si>
  <si>
    <t>A664006</t>
  </si>
  <si>
    <t>REGISTAR PROSTORNIH JEDINICA RH</t>
  </si>
  <si>
    <t>A664033</t>
  </si>
  <si>
    <t>USPOSTAVA NACIONALNE INFRASTRUKTURE PROSTORNIH PODATAKA</t>
  </si>
  <si>
    <t>A664034</t>
  </si>
  <si>
    <t>VOĐENJE I ODRŽAVANJE ZAJEDNIČKOG INFORMACIJSKOG SUSTAVA ZEMLJIŠNIH KNJIGA I KATASTRA</t>
  </si>
  <si>
    <t>A664046</t>
  </si>
  <si>
    <t>EVIDENTIRANJE POSEBNOG PRAVNOG REŽIMA KAO DOPRINOS UČINKOVITIJEM UPRAVLJANJU ZAŠTIĆENIM PODRUČJIMA</t>
  </si>
  <si>
    <t>A664047</t>
  </si>
  <si>
    <t>ODRŽAVANJE JEDINSTVENE INFORMACIJSKE TOČKE I SUSTAVA KATASTRA INFRASTRUKTURE</t>
  </si>
  <si>
    <t>A664048</t>
  </si>
  <si>
    <t>LIFE CROLIS-HRVATSKI ZEMLJIŠNI INFORMACIJSKI SUSTAV LIFE19 GIC/HR/001270</t>
  </si>
  <si>
    <t>Sredstva učešća za pomoći</t>
  </si>
  <si>
    <t>K251615</t>
  </si>
  <si>
    <t>DRŽAVNA SLUŽBENA KARTOGRAFIJA</t>
  </si>
  <si>
    <t>K664013</t>
  </si>
  <si>
    <t>INFORMATIZACIJA</t>
  </si>
  <si>
    <t>K664014</t>
  </si>
  <si>
    <t>IZGRADNJA I OPREMANJE POSLOVNIH PROSTORA UPRAVE I OBJEKATA GEODETSKE INFRASTRUKTURE</t>
  </si>
  <si>
    <t>Fond solidarnosti EU</t>
  </si>
  <si>
    <t>K664040</t>
  </si>
  <si>
    <t>PROJEKT IMPLEMENTACIJE INTEGRIRANOG SUSTAVA ZEMLJIŠNE ADMINISTRACIJE (IBRD ZAJAM BR. 8086-HR)</t>
  </si>
  <si>
    <t>Namjenski primici od zaduživanja</t>
  </si>
  <si>
    <t>T664009</t>
  </si>
  <si>
    <t>KATASTAR NEKRETNINA DOLINE NERETVE</t>
  </si>
  <si>
    <t>T664010</t>
  </si>
  <si>
    <t>UREĐENJE POSJEDOVNE I VLASNIČKO PRAVNE EVIDENCIJE NA OTOCIMA</t>
  </si>
  <si>
    <t>T664042</t>
  </si>
  <si>
    <t>OP KONKURENTNOST I KOHEZIJA PRIORITET 2-UPRAVLJANJE ZEMLJIŠNIM PODACIMA</t>
  </si>
  <si>
    <t>Europski fond za regionalni razvoj (EFRR)</t>
  </si>
  <si>
    <t>T664043</t>
  </si>
  <si>
    <t>OPERATIVNI PROGRAM UČINKOVITI LJUDSKI POTENCIJAL PRIORITET 4-JAČANJE KAPACITETA SLUŽBENIKA DGU KROZ EDUKACIJU O PARCELACIJSKIM I DRUGIM GEODETSKIM ELABORATIMA, TE GEODETSKOM PROJEKTU</t>
  </si>
  <si>
    <t>Europski socijalni fond (ESF)</t>
  </si>
  <si>
    <t>T664044</t>
  </si>
  <si>
    <t>REGISTAR ZGRADA</t>
  </si>
  <si>
    <t>35</t>
  </si>
  <si>
    <t>Prostorno uređenje i unapređenje stanova</t>
  </si>
  <si>
    <t>Ostale naknade troškova zaposlenima</t>
  </si>
  <si>
    <t>Materijal i dijelovi za tekuće i investicijsko održavanje</t>
  </si>
  <si>
    <t>Prihodi iz proračuna</t>
  </si>
  <si>
    <t>Prihodi iz nadležnog proračuna za financiranje rashoda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</si>
</sst>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"/>
    <numFmt numFmtId="165" formatCode="0.000000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9" fillId="0" borderId="0"/>
  </cellStyleXfs>
  <cellXfs count="157">
    <xf numFmtId="0" fontId="0" fillId="0" borderId="0" xfId="0"/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6" fillId="2" borderId="3" xfId="0" applyNumberFormat="1" applyFont="1" applyFill="1" applyBorder="1" applyAlignment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3" fontId="3" fillId="2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top" wrapText="1"/>
    </xf>
    <xf numFmtId="0" fontId="18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0" fillId="0" borderId="0" xfId="0" applyBorder="1"/>
    <xf numFmtId="0" fontId="8" fillId="2" borderId="3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4" fontId="9" fillId="0" borderId="3" xfId="2" applyNumberFormat="1" applyFont="1" applyFill="1" applyBorder="1" applyAlignment="1">
      <alignment vertical="center" wrapText="1"/>
    </xf>
    <xf numFmtId="3" fontId="9" fillId="0" borderId="3" xfId="2" applyNumberFormat="1" applyFont="1" applyFill="1" applyBorder="1" applyAlignment="1">
      <alignment vertical="center" wrapText="1"/>
    </xf>
    <xf numFmtId="4" fontId="6" fillId="0" borderId="3" xfId="2" applyNumberFormat="1" applyFont="1" applyBorder="1" applyAlignment="1">
      <alignment horizontal="right" vertical="center"/>
    </xf>
    <xf numFmtId="4" fontId="9" fillId="3" borderId="3" xfId="2" applyNumberFormat="1" applyFont="1" applyFill="1" applyBorder="1" applyAlignment="1">
      <alignment vertical="center"/>
    </xf>
    <xf numFmtId="3" fontId="9" fillId="3" borderId="3" xfId="2" applyNumberFormat="1" applyFont="1" applyFill="1" applyBorder="1" applyAlignment="1">
      <alignment vertical="center"/>
    </xf>
    <xf numFmtId="4" fontId="6" fillId="3" borderId="3" xfId="2" applyNumberFormat="1" applyFont="1" applyFill="1" applyBorder="1" applyAlignment="1">
      <alignment horizontal="right" vertical="center" wrapText="1"/>
    </xf>
    <xf numFmtId="4" fontId="9" fillId="3" borderId="3" xfId="2" applyNumberFormat="1" applyFont="1" applyFill="1" applyBorder="1" applyAlignment="1">
      <alignment vertical="center" wrapText="1"/>
    </xf>
    <xf numFmtId="4" fontId="6" fillId="3" borderId="3" xfId="2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 applyProtection="1">
      <alignment vertical="center"/>
    </xf>
    <xf numFmtId="4" fontId="7" fillId="3" borderId="3" xfId="0" applyNumberFormat="1" applyFont="1" applyFill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 wrapText="1"/>
    </xf>
    <xf numFmtId="4" fontId="7" fillId="3" borderId="3" xfId="0" applyNumberFormat="1" applyFont="1" applyFill="1" applyBorder="1" applyAlignment="1" applyProtection="1">
      <alignment vertical="center" wrapText="1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3" borderId="3" xfId="0" applyNumberFormat="1" applyFont="1" applyFill="1" applyBorder="1" applyAlignment="1" applyProtection="1">
      <alignment horizontal="right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15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3" fontId="6" fillId="2" borderId="3" xfId="0" applyNumberFormat="1" applyFont="1" applyFill="1" applyBorder="1" applyAlignment="1" applyProtection="1">
      <alignment horizontal="right" wrapText="1"/>
    </xf>
    <xf numFmtId="4" fontId="9" fillId="2" borderId="3" xfId="0" applyNumberFormat="1" applyFont="1" applyFill="1" applyBorder="1" applyAlignment="1" applyProtection="1">
      <alignment vertical="center" wrapText="1"/>
    </xf>
    <xf numFmtId="3" fontId="9" fillId="2" borderId="3" xfId="0" applyNumberFormat="1" applyFont="1" applyFill="1" applyBorder="1" applyAlignment="1" applyProtection="1">
      <alignment vertical="center" wrapText="1"/>
    </xf>
    <xf numFmtId="4" fontId="22" fillId="0" borderId="3" xfId="0" applyNumberFormat="1" applyFont="1" applyBorder="1"/>
    <xf numFmtId="4" fontId="23" fillId="0" borderId="3" xfId="0" applyNumberFormat="1" applyFont="1" applyBorder="1"/>
    <xf numFmtId="3" fontId="2" fillId="0" borderId="0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center" vertical="center" wrapText="1"/>
    </xf>
    <xf numFmtId="3" fontId="15" fillId="3" borderId="3" xfId="0" applyNumberFormat="1" applyFont="1" applyFill="1" applyBorder="1" applyAlignment="1" applyProtection="1">
      <alignment horizontal="center" vertical="center" wrapText="1"/>
    </xf>
    <xf numFmtId="164" fontId="22" fillId="0" borderId="3" xfId="0" applyNumberFormat="1" applyFont="1" applyBorder="1"/>
    <xf numFmtId="164" fontId="23" fillId="0" borderId="3" xfId="0" applyNumberFormat="1" applyFont="1" applyBorder="1"/>
    <xf numFmtId="165" fontId="0" fillId="0" borderId="0" xfId="0" applyNumberFormat="1"/>
    <xf numFmtId="165" fontId="23" fillId="0" borderId="3" xfId="0" applyNumberFormat="1" applyFont="1" applyBorder="1"/>
    <xf numFmtId="165" fontId="22" fillId="0" borderId="3" xfId="0" applyNumberFormat="1" applyFont="1" applyBorder="1"/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164" fontId="21" fillId="0" borderId="0" xfId="0" applyNumberFormat="1" applyFont="1" applyBorder="1"/>
    <xf numFmtId="4" fontId="21" fillId="0" borderId="0" xfId="0" applyNumberFormat="1" applyFont="1" applyBorder="1"/>
    <xf numFmtId="3" fontId="22" fillId="0" borderId="3" xfId="0" applyNumberFormat="1" applyFont="1" applyBorder="1"/>
    <xf numFmtId="4" fontId="7" fillId="2" borderId="3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center"/>
    </xf>
  </cellXfs>
  <cellStyles count="3">
    <cellStyle name="Normal" xfId="0" builtinId="0"/>
    <cellStyle name="Normalno 3" xfId="2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P0001PR%20Sa&#382;eta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Sažetak"/>
      <sheetName val="FP0002PRPV2"/>
      <sheetName val="FP0002PRR"/>
      <sheetName val="FP0002PRB"/>
      <sheetName val="FP0005PRV2"/>
    </sheetNames>
    <sheetDataSet>
      <sheetData sheetId="0"/>
      <sheetData sheetId="1"/>
      <sheetData sheetId="2">
        <row r="5">
          <cell r="B5" t="str">
            <v>6</v>
          </cell>
          <cell r="C5" t="str">
            <v>Prihodi poslovanja</v>
          </cell>
          <cell r="D5">
            <v>1511775.34</v>
          </cell>
          <cell r="E5">
            <v>7147841</v>
          </cell>
          <cell r="F5">
            <v>7147841</v>
          </cell>
          <cell r="G5">
            <v>1777392.78</v>
          </cell>
          <cell r="H5">
            <v>117.56990162308099</v>
          </cell>
          <cell r="I5">
            <v>24.866148813327001</v>
          </cell>
        </row>
      </sheetData>
      <sheetData sheetId="3">
        <row r="3">
          <cell r="A3" t="str">
            <v>EKONOMSKA KLASIFIKACIJA</v>
          </cell>
          <cell r="B3" t="str">
            <v>EKONOMSKA KLASIFIKACIJA</v>
          </cell>
          <cell r="C3">
            <v>18065725.850000001</v>
          </cell>
          <cell r="D3">
            <v>71669810</v>
          </cell>
          <cell r="E3">
            <v>71669810</v>
          </cell>
          <cell r="F3">
            <v>28230134.949999999</v>
          </cell>
        </row>
        <row r="4">
          <cell r="A4" t="str">
            <v>ODLJEV</v>
          </cell>
          <cell r="B4" t="str">
            <v/>
          </cell>
          <cell r="C4">
            <v>18065725.850000001</v>
          </cell>
          <cell r="D4">
            <v>71669810</v>
          </cell>
          <cell r="E4">
            <v>71669810</v>
          </cell>
          <cell r="F4">
            <v>28230134.949999999</v>
          </cell>
        </row>
        <row r="5">
          <cell r="A5" t="str">
            <v>RASHODI</v>
          </cell>
          <cell r="B5" t="str">
            <v>RASHODI</v>
          </cell>
          <cell r="C5">
            <v>18065725.850000001</v>
          </cell>
          <cell r="D5">
            <v>71669810</v>
          </cell>
          <cell r="E5">
            <v>71669810</v>
          </cell>
          <cell r="F5">
            <v>28230134.949999999</v>
          </cell>
        </row>
        <row r="6">
          <cell r="A6" t="str">
            <v>3</v>
          </cell>
          <cell r="B6" t="str">
            <v>Rashodi poslovanja</v>
          </cell>
          <cell r="C6">
            <v>17286771.699999999</v>
          </cell>
          <cell r="D6">
            <v>67719137</v>
          </cell>
          <cell r="E6">
            <v>67719137</v>
          </cell>
          <cell r="F6">
            <v>27008286.559999999</v>
          </cell>
        </row>
        <row r="7">
          <cell r="A7" t="str">
            <v>4</v>
          </cell>
          <cell r="B7" t="str">
            <v>Rashodi za nabavu nefinancijske imovine</v>
          </cell>
          <cell r="C7">
            <v>778954.15</v>
          </cell>
          <cell r="D7">
            <v>3950673</v>
          </cell>
          <cell r="E7">
            <v>3950673</v>
          </cell>
          <cell r="F7">
            <v>1221848.3899999999</v>
          </cell>
        </row>
      </sheetData>
      <sheetData sheetId="4">
        <row r="3">
          <cell r="B3">
            <v>16063293.99</v>
          </cell>
          <cell r="C3">
            <v>63354622</v>
          </cell>
          <cell r="D3">
            <v>63354622</v>
          </cell>
          <cell r="E3">
            <v>26232504.57</v>
          </cell>
        </row>
      </sheetData>
      <sheetData sheetId="5">
        <row r="3">
          <cell r="A3" t="str">
            <v>PRIMICI</v>
          </cell>
          <cell r="B3" t="str">
            <v/>
          </cell>
          <cell r="C3">
            <v>571657.22</v>
          </cell>
          <cell r="D3">
            <v>782674</v>
          </cell>
          <cell r="E3">
            <v>782674</v>
          </cell>
          <cell r="F3">
            <v>600000</v>
          </cell>
        </row>
        <row r="4">
          <cell r="A4" t="str">
            <v>PRIMICI</v>
          </cell>
          <cell r="B4" t="str">
            <v/>
          </cell>
          <cell r="C4">
            <v>-571657.22</v>
          </cell>
          <cell r="D4">
            <v>-782674</v>
          </cell>
          <cell r="E4">
            <v>-782674</v>
          </cell>
          <cell r="F4">
            <v>-600000</v>
          </cell>
        </row>
        <row r="5">
          <cell r="A5" t="str">
            <v>8</v>
          </cell>
          <cell r="B5" t="str">
            <v>Primici od financijske imovine i zaduživanja</v>
          </cell>
          <cell r="C5">
            <v>571657.22</v>
          </cell>
          <cell r="D5">
            <v>782674</v>
          </cell>
          <cell r="E5">
            <v>782674</v>
          </cell>
          <cell r="F5">
            <v>600000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tabSelected="1" workbookViewId="0">
      <selection activeCell="K27" sqref="K27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28" t="s">
        <v>23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33"/>
    </row>
    <row r="2" spans="2:13" ht="18" customHeight="1" x14ac:dyDescent="0.25">
      <c r="B2" s="3"/>
      <c r="C2" s="3"/>
      <c r="D2" s="3"/>
      <c r="E2" s="3"/>
      <c r="F2" s="3"/>
      <c r="G2" s="17"/>
      <c r="H2" s="3"/>
      <c r="I2" s="17"/>
      <c r="J2" s="3"/>
      <c r="K2" s="3"/>
      <c r="L2" s="17"/>
      <c r="M2" s="3"/>
    </row>
    <row r="3" spans="2:13" ht="15.75" customHeight="1" x14ac:dyDescent="0.25">
      <c r="B3" s="128" t="s">
        <v>13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32"/>
    </row>
    <row r="4" spans="2:13" ht="18" x14ac:dyDescent="0.25">
      <c r="B4" s="3"/>
      <c r="C4" s="3"/>
      <c r="D4" s="3"/>
      <c r="E4" s="3"/>
      <c r="F4" s="3"/>
      <c r="G4" s="17"/>
      <c r="H4" s="3"/>
      <c r="I4" s="17"/>
      <c r="J4" s="3"/>
      <c r="K4" s="3"/>
      <c r="L4" s="17"/>
      <c r="M4" s="4"/>
    </row>
    <row r="5" spans="2:13" ht="18" customHeight="1" x14ac:dyDescent="0.25">
      <c r="B5" s="128" t="s">
        <v>54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31"/>
    </row>
    <row r="6" spans="2:13" ht="18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31"/>
    </row>
    <row r="7" spans="2:13" ht="18" customHeight="1" x14ac:dyDescent="0.25">
      <c r="B7" s="118" t="s">
        <v>70</v>
      </c>
      <c r="C7" s="118"/>
      <c r="D7" s="118"/>
      <c r="E7" s="118"/>
      <c r="F7" s="118"/>
      <c r="G7" s="5"/>
      <c r="H7" s="6"/>
      <c r="I7" s="6"/>
      <c r="J7" s="6"/>
      <c r="K7" s="35"/>
      <c r="L7" s="35"/>
    </row>
    <row r="8" spans="2:13" ht="25.5" x14ac:dyDescent="0.25">
      <c r="B8" s="121" t="s">
        <v>8</v>
      </c>
      <c r="C8" s="121"/>
      <c r="D8" s="121"/>
      <c r="E8" s="121"/>
      <c r="F8" s="121"/>
      <c r="G8" s="34" t="s">
        <v>57</v>
      </c>
      <c r="H8" s="34" t="s">
        <v>53</v>
      </c>
      <c r="I8" s="34" t="s">
        <v>50</v>
      </c>
      <c r="J8" s="34" t="s">
        <v>58</v>
      </c>
      <c r="K8" s="34" t="s">
        <v>26</v>
      </c>
      <c r="L8" s="34" t="s">
        <v>51</v>
      </c>
    </row>
    <row r="9" spans="2:13" x14ac:dyDescent="0.25">
      <c r="B9" s="135">
        <v>1</v>
      </c>
      <c r="C9" s="135"/>
      <c r="D9" s="135"/>
      <c r="E9" s="135"/>
      <c r="F9" s="136"/>
      <c r="G9" s="39">
        <v>2</v>
      </c>
      <c r="H9" s="38">
        <v>3</v>
      </c>
      <c r="I9" s="38">
        <v>4</v>
      </c>
      <c r="J9" s="38">
        <v>5</v>
      </c>
      <c r="K9" s="38" t="s">
        <v>37</v>
      </c>
      <c r="L9" s="38" t="s">
        <v>38</v>
      </c>
    </row>
    <row r="10" spans="2:13" x14ac:dyDescent="0.25">
      <c r="B10" s="119" t="s">
        <v>28</v>
      </c>
      <c r="C10" s="120"/>
      <c r="D10" s="120"/>
      <c r="E10" s="120"/>
      <c r="F10" s="133"/>
      <c r="G10" s="81">
        <f>IFERROR(VLOOKUP("6",[1]FP0002PRPV2!$B$5:$I$6,3,FALSE), 0)+IFERROR([1]FP0002PRB!B3,0)</f>
        <v>17575069.330000002</v>
      </c>
      <c r="H10" s="22">
        <f>IFERROR(VLOOKUP("6",[1]FP0002PRPV2!$B$5:$I$6,4,FALSE),0)+IFERROR([1]FP0002PRB!C3,0)</f>
        <v>70502463</v>
      </c>
      <c r="I10" s="22">
        <f>IFERROR(VLOOKUP("6",[1]FP0002PRPV2!$B$5:$I$6,5,FALSE),"")+IFERROR([1]FP0002PRB!D3,0)</f>
        <v>70502463</v>
      </c>
      <c r="J10" s="85">
        <f>IFERROR(VLOOKUP("6",[1]FP0002PRPV2!$B$5:$I$6,6,FALSE),"")+IFERROR([1]FP0002PRB!E3,0)</f>
        <v>28009897.350000001</v>
      </c>
      <c r="K10" s="85">
        <f>IFERROR(J10/G10*100,"")</f>
        <v>159.37289818930117</v>
      </c>
      <c r="L10" s="85">
        <f>IFERROR(J10/I10*100,"")</f>
        <v>39.728962873254517</v>
      </c>
    </row>
    <row r="11" spans="2:13" x14ac:dyDescent="0.25">
      <c r="B11" s="134" t="s">
        <v>27</v>
      </c>
      <c r="C11" s="133"/>
      <c r="D11" s="133"/>
      <c r="E11" s="133"/>
      <c r="F11" s="133"/>
      <c r="G11" s="81">
        <f>IFERROR(VLOOKUP("7",[1]FP0002PRPV2!$B$5:$I$6,3,FALSE),0)</f>
        <v>0</v>
      </c>
      <c r="H11" s="22">
        <f>IFERROR(VLOOKUP("7",[1]FP0002PRPV2!$B$5:$I$6,4,FALSE),0)</f>
        <v>0</v>
      </c>
      <c r="I11" s="22">
        <f>IFERROR(VLOOKUP("7",[1]FP0002PRPV2!$B$5:$I$6,5,FALSE),0)</f>
        <v>0</v>
      </c>
      <c r="J11" s="85">
        <f>IFERROR(VLOOKUP("7",[1]FP0002PRPV2!$B$5:$I$6,6,FALSE),0)</f>
        <v>0</v>
      </c>
      <c r="K11" s="85" t="str">
        <f t="shared" ref="K11:K16" si="0">IFERROR(J11/G11*100,"")</f>
        <v/>
      </c>
      <c r="L11" s="85" t="str">
        <f t="shared" ref="L11:L16" si="1">IFERROR(J11/I11*100,"")</f>
        <v/>
      </c>
    </row>
    <row r="12" spans="2:13" x14ac:dyDescent="0.25">
      <c r="B12" s="130" t="s">
        <v>0</v>
      </c>
      <c r="C12" s="131"/>
      <c r="D12" s="131"/>
      <c r="E12" s="131"/>
      <c r="F12" s="132"/>
      <c r="G12" s="82">
        <f>G10+G11</f>
        <v>17575069.330000002</v>
      </c>
      <c r="H12" s="21">
        <f>H10+H11</f>
        <v>70502463</v>
      </c>
      <c r="I12" s="21">
        <f>I10+I11</f>
        <v>70502463</v>
      </c>
      <c r="J12" s="86">
        <f>J10+J11</f>
        <v>28009897.350000001</v>
      </c>
      <c r="K12" s="86">
        <f t="shared" si="0"/>
        <v>159.37289818930117</v>
      </c>
      <c r="L12" s="86">
        <f t="shared" si="1"/>
        <v>39.728962873254517</v>
      </c>
    </row>
    <row r="13" spans="2:13" x14ac:dyDescent="0.25">
      <c r="B13" s="140" t="s">
        <v>29</v>
      </c>
      <c r="C13" s="120"/>
      <c r="D13" s="120"/>
      <c r="E13" s="120"/>
      <c r="F13" s="120"/>
      <c r="G13" s="83">
        <f>IFERROR(VLOOKUP("3",[1]FP0002PRR!$A$3:$F$7,3,FALSE),0)</f>
        <v>17286771.699999999</v>
      </c>
      <c r="H13" s="22">
        <f>IFERROR(VLOOKUP("3",[1]FP0002PRR!$A$3:$F$7,4,FALSE),0)</f>
        <v>67719137</v>
      </c>
      <c r="I13" s="22">
        <f>IFERROR(VLOOKUP("3",[1]FP0002PRR!$A$3:$F$7,5,FALSE),0)</f>
        <v>67719137</v>
      </c>
      <c r="J13" s="85">
        <f>IFERROR(VLOOKUP("3",[1]FP0002PRR!$A$3:$F$7,6,FALSE),0)</f>
        <v>27008286.559999999</v>
      </c>
      <c r="K13" s="87">
        <f t="shared" si="0"/>
        <v>156.23672845751761</v>
      </c>
      <c r="L13" s="87">
        <f t="shared" si="1"/>
        <v>39.88279791575016</v>
      </c>
    </row>
    <row r="14" spans="2:13" x14ac:dyDescent="0.25">
      <c r="B14" s="138" t="s">
        <v>30</v>
      </c>
      <c r="C14" s="133"/>
      <c r="D14" s="133"/>
      <c r="E14" s="133"/>
      <c r="F14" s="133"/>
      <c r="G14" s="81">
        <f>IFERROR(VLOOKUP("4",[1]FP0002PRR!$A$3:$F$7,3,FALSE),0)</f>
        <v>778954.15</v>
      </c>
      <c r="H14" s="23">
        <f>IFERROR(VLOOKUP("4",[1]FP0002PRR!$A$3:$F$7,4,FALSE),0)</f>
        <v>3950673</v>
      </c>
      <c r="I14" s="23">
        <f>IFERROR(VLOOKUP("4",[1]FP0002PRR!$A$3:$F$7,5,FALSE),0)</f>
        <v>3950673</v>
      </c>
      <c r="J14" s="90">
        <f>IFERROR(VLOOKUP("4",[1]FP0002PRR!$A$3:$F$7,6,FALSE),0)</f>
        <v>1221848.3899999999</v>
      </c>
      <c r="K14" s="87">
        <f t="shared" si="0"/>
        <v>156.85754931788986</v>
      </c>
      <c r="L14" s="87">
        <f t="shared" si="1"/>
        <v>30.92760119604938</v>
      </c>
    </row>
    <row r="15" spans="2:13" x14ac:dyDescent="0.25">
      <c r="B15" s="25" t="s">
        <v>1</v>
      </c>
      <c r="C15" s="26"/>
      <c r="D15" s="26"/>
      <c r="E15" s="26"/>
      <c r="F15" s="26"/>
      <c r="G15" s="82">
        <f>G13+G14</f>
        <v>18065725.849999998</v>
      </c>
      <c r="H15" s="21">
        <f>H13+H14</f>
        <v>71669810</v>
      </c>
      <c r="I15" s="21">
        <f>I13+I14</f>
        <v>71669810</v>
      </c>
      <c r="J15" s="86">
        <f>J13+J14</f>
        <v>28230134.949999999</v>
      </c>
      <c r="K15" s="86">
        <f t="shared" si="0"/>
        <v>156.26349688019872</v>
      </c>
      <c r="L15" s="86">
        <f t="shared" si="1"/>
        <v>39.38915834993842</v>
      </c>
    </row>
    <row r="16" spans="2:13" x14ac:dyDescent="0.25">
      <c r="B16" s="139" t="s">
        <v>2</v>
      </c>
      <c r="C16" s="131"/>
      <c r="D16" s="131"/>
      <c r="E16" s="131"/>
      <c r="F16" s="131"/>
      <c r="G16" s="84">
        <f>G12-G15</f>
        <v>-490656.51999999583</v>
      </c>
      <c r="H16" s="24">
        <f>H12-H15</f>
        <v>-1167347</v>
      </c>
      <c r="I16" s="24">
        <f>I12-I15</f>
        <v>-1167347</v>
      </c>
      <c r="J16" s="88">
        <f>J12-J15</f>
        <v>-220237.59999999776</v>
      </c>
      <c r="K16" s="88">
        <f t="shared" si="0"/>
        <v>44.886308654371824</v>
      </c>
      <c r="L16" s="88">
        <f t="shared" si="1"/>
        <v>18.866506702805403</v>
      </c>
    </row>
    <row r="17" spans="1:49" ht="18" x14ac:dyDescent="0.25">
      <c r="B17" s="17"/>
      <c r="C17" s="16"/>
      <c r="D17" s="16"/>
      <c r="E17" s="16"/>
      <c r="F17" s="16"/>
      <c r="G17" s="16"/>
      <c r="H17" s="16"/>
      <c r="I17" s="16"/>
      <c r="J17" s="91"/>
      <c r="K17" s="1"/>
      <c r="L17" s="1"/>
      <c r="M17" s="1"/>
    </row>
    <row r="18" spans="1:49" ht="18" customHeight="1" x14ac:dyDescent="0.25">
      <c r="B18" s="118" t="s">
        <v>64</v>
      </c>
      <c r="C18" s="118"/>
      <c r="D18" s="118"/>
      <c r="E18" s="118"/>
      <c r="F18" s="118"/>
      <c r="G18" s="16"/>
      <c r="H18" s="7"/>
      <c r="I18" s="16"/>
      <c r="J18" s="91"/>
      <c r="K18" s="1"/>
      <c r="L18" s="1"/>
      <c r="M18" s="1"/>
    </row>
    <row r="19" spans="1:49" ht="25.5" x14ac:dyDescent="0.25">
      <c r="B19" s="121" t="s">
        <v>8</v>
      </c>
      <c r="C19" s="121"/>
      <c r="D19" s="121"/>
      <c r="E19" s="121"/>
      <c r="F19" s="121"/>
      <c r="G19" s="34" t="s">
        <v>57</v>
      </c>
      <c r="H19" s="2" t="s">
        <v>53</v>
      </c>
      <c r="I19" s="2" t="s">
        <v>50</v>
      </c>
      <c r="J19" s="92" t="s">
        <v>58</v>
      </c>
      <c r="K19" s="2" t="s">
        <v>26</v>
      </c>
      <c r="L19" s="2" t="s">
        <v>51</v>
      </c>
    </row>
    <row r="20" spans="1:49" x14ac:dyDescent="0.25">
      <c r="B20" s="122">
        <v>1</v>
      </c>
      <c r="C20" s="123"/>
      <c r="D20" s="123"/>
      <c r="E20" s="123"/>
      <c r="F20" s="123"/>
      <c r="G20" s="40">
        <v>2</v>
      </c>
      <c r="H20" s="38">
        <v>3</v>
      </c>
      <c r="I20" s="38">
        <v>4</v>
      </c>
      <c r="J20" s="93">
        <v>5</v>
      </c>
      <c r="K20" s="38" t="s">
        <v>37</v>
      </c>
      <c r="L20" s="38" t="s">
        <v>38</v>
      </c>
    </row>
    <row r="21" spans="1:49" ht="15.75" customHeight="1" x14ac:dyDescent="0.25">
      <c r="B21" s="119" t="s">
        <v>31</v>
      </c>
      <c r="C21" s="124"/>
      <c r="D21" s="124"/>
      <c r="E21" s="124"/>
      <c r="F21" s="124"/>
      <c r="G21" s="63">
        <f>IFERROR(VLOOKUP("8",[1]FP0005PRV2!$A$3:$F$8,3,FALSE),0)</f>
        <v>571657.22</v>
      </c>
      <c r="H21" s="64">
        <f>IFERROR(VLOOKUP("8",[1]FP0005PRV2!$A$3:$F$8,4,FALSE),0)</f>
        <v>782674</v>
      </c>
      <c r="I21" s="64">
        <f>IFERROR(VLOOKUP("8",[1]FP0005PRV2!$A$3:$F$8,5,FALSE),0)</f>
        <v>782674</v>
      </c>
      <c r="J21" s="63">
        <f>IFERROR(VLOOKUP("8",[1]FP0005PRV2!$A$3:$F$8,6,FALSE),0)</f>
        <v>600000</v>
      </c>
      <c r="K21" s="65">
        <f t="shared" ref="K21:K26" si="2">IFERROR(J21/G21*100,"")</f>
        <v>104.95800262961781</v>
      </c>
      <c r="L21" s="65">
        <f t="shared" ref="L21:L26" si="3">IFERROR(J21/I21*100,"")</f>
        <v>76.660269793042829</v>
      </c>
    </row>
    <row r="22" spans="1:49" x14ac:dyDescent="0.25">
      <c r="B22" s="119" t="s">
        <v>32</v>
      </c>
      <c r="C22" s="120"/>
      <c r="D22" s="120"/>
      <c r="E22" s="120"/>
      <c r="F22" s="120"/>
      <c r="G22" s="63">
        <f>IFERROR(VLOOKUP("5",[1]FP0005PRV2!$A$3:$F$8,3,FALSE),0)</f>
        <v>0</v>
      </c>
      <c r="H22" s="64">
        <f>IFERROR(VLOOKUP("5",[1]FP0005PRV2!$A$3:$F$8,4,FALSE),0)</f>
        <v>0</v>
      </c>
      <c r="I22" s="64">
        <f>IFERROR(VLOOKUP("5",[1]FP0005PRV2!$A$3:$F$8,5,FALSE),0)</f>
        <v>0</v>
      </c>
      <c r="J22" s="63">
        <f>IFERROR(VLOOKUP("5",[1]FP0005PRV2!$A$3:$F$8,6,FALSE),0)</f>
        <v>0</v>
      </c>
      <c r="K22" s="65" t="str">
        <f t="shared" si="2"/>
        <v/>
      </c>
      <c r="L22" s="65" t="str">
        <f t="shared" si="3"/>
        <v/>
      </c>
    </row>
    <row r="23" spans="1:49" ht="15" customHeight="1" x14ac:dyDescent="0.25">
      <c r="B23" s="125" t="s">
        <v>52</v>
      </c>
      <c r="C23" s="126"/>
      <c r="D23" s="126"/>
      <c r="E23" s="126"/>
      <c r="F23" s="127"/>
      <c r="G23" s="66">
        <f>G21-G22</f>
        <v>571657.22</v>
      </c>
      <c r="H23" s="67">
        <f>H21-H22</f>
        <v>782674</v>
      </c>
      <c r="I23" s="67">
        <f>I21-I22</f>
        <v>782674</v>
      </c>
      <c r="J23" s="66">
        <f>J21-J22</f>
        <v>600000</v>
      </c>
      <c r="K23" s="68">
        <f t="shared" si="2"/>
        <v>104.95800262961781</v>
      </c>
      <c r="L23" s="68">
        <f t="shared" si="3"/>
        <v>76.660269793042829</v>
      </c>
    </row>
    <row r="24" spans="1:49" s="44" customFormat="1" ht="15" customHeight="1" x14ac:dyDescent="0.25">
      <c r="A24"/>
      <c r="B24" s="119" t="s">
        <v>17</v>
      </c>
      <c r="C24" s="120"/>
      <c r="D24" s="120"/>
      <c r="E24" s="120"/>
      <c r="F24" s="120"/>
      <c r="G24" s="63">
        <v>572084.63</v>
      </c>
      <c r="H24" s="64">
        <v>812372</v>
      </c>
      <c r="I24" s="64">
        <v>812372</v>
      </c>
      <c r="J24" s="63">
        <v>812374.08</v>
      </c>
      <c r="K24" s="65">
        <f t="shared" si="2"/>
        <v>142.00243065435964</v>
      </c>
      <c r="L24" s="65">
        <f t="shared" si="3"/>
        <v>100.0002560403362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4" customFormat="1" ht="15" customHeight="1" x14ac:dyDescent="0.25">
      <c r="A25"/>
      <c r="B25" s="119" t="s">
        <v>63</v>
      </c>
      <c r="C25" s="120"/>
      <c r="D25" s="120"/>
      <c r="E25" s="120"/>
      <c r="F25" s="120"/>
      <c r="G25" s="63">
        <v>-653085.32999999996</v>
      </c>
      <c r="H25" s="64">
        <v>-427699</v>
      </c>
      <c r="I25" s="64">
        <v>-427699</v>
      </c>
      <c r="J25" s="63">
        <v>-1192136.48</v>
      </c>
      <c r="K25" s="65">
        <f t="shared" si="2"/>
        <v>182.53916069436133</v>
      </c>
      <c r="L25" s="65">
        <f t="shared" si="3"/>
        <v>278.73258529947464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4" customFormat="1" x14ac:dyDescent="0.25">
      <c r="A26" s="53"/>
      <c r="B26" s="125" t="s">
        <v>65</v>
      </c>
      <c r="C26" s="126"/>
      <c r="D26" s="126"/>
      <c r="E26" s="126"/>
      <c r="F26" s="127"/>
      <c r="G26" s="66">
        <f>+G23+G24+G25</f>
        <v>490656.52000000014</v>
      </c>
      <c r="H26" s="66">
        <f>+H23+H24+H25</f>
        <v>1167347</v>
      </c>
      <c r="I26" s="66">
        <f>+I23+I24+I25</f>
        <v>1167347</v>
      </c>
      <c r="J26" s="66">
        <f>+J23+J24+J25</f>
        <v>220237.60000000009</v>
      </c>
      <c r="K26" s="68">
        <f t="shared" si="2"/>
        <v>44.886308654371909</v>
      </c>
      <c r="L26" s="68">
        <f t="shared" si="3"/>
        <v>18.866506702805598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</row>
    <row r="27" spans="1:49" x14ac:dyDescent="0.25">
      <c r="B27" s="137" t="s">
        <v>66</v>
      </c>
      <c r="C27" s="137"/>
      <c r="D27" s="137"/>
      <c r="E27" s="137"/>
      <c r="F27" s="137"/>
      <c r="G27" s="69">
        <f>+G16+G26</f>
        <v>4.3073669075965881E-9</v>
      </c>
      <c r="H27" s="69">
        <f>H16+H26</f>
        <v>0</v>
      </c>
      <c r="I27" s="69">
        <f>+I16+I26</f>
        <v>0</v>
      </c>
      <c r="J27" s="69">
        <f>+J16+J26</f>
        <v>2.3283064365386963E-9</v>
      </c>
      <c r="K27" s="70"/>
      <c r="L27" s="70"/>
    </row>
    <row r="29" spans="1:49" x14ac:dyDescent="0.2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41"/>
    </row>
    <row r="30" spans="1:49" x14ac:dyDescent="0.25">
      <c r="B30" s="117" t="s">
        <v>67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1:49" ht="15" customHeight="1" x14ac:dyDescent="0.25">
      <c r="B31" s="117" t="s">
        <v>68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1:49" ht="15" customHeight="1" x14ac:dyDescent="0.25">
      <c r="B32" s="117" t="s">
        <v>59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spans="2:12" ht="36.75" customHeight="1" x14ac:dyDescent="0.25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  <row r="34" spans="2:12" ht="15" customHeight="1" x14ac:dyDescent="0.25">
      <c r="B34" s="129" t="s">
        <v>69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</row>
    <row r="35" spans="2:12" x14ac:dyDescent="0.25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0"/>
  <sheetViews>
    <sheetView zoomScale="90" zoomScaleNormal="90" workbookViewId="0">
      <selection activeCell="K12" sqref="K1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  <col min="15" max="15" width="11" bestFit="1" customWidth="1"/>
  </cols>
  <sheetData>
    <row r="1" spans="2:12" ht="18" x14ac:dyDescent="0.25">
      <c r="B1" s="3"/>
      <c r="C1" s="3"/>
      <c r="D1" s="3"/>
      <c r="E1" s="17"/>
      <c r="F1" s="3"/>
      <c r="G1" s="3"/>
      <c r="H1" s="3"/>
      <c r="I1" s="3"/>
      <c r="J1" s="3"/>
      <c r="K1" s="3"/>
      <c r="L1" s="17"/>
    </row>
    <row r="2" spans="2:12" ht="15.75" customHeight="1" x14ac:dyDescent="0.25">
      <c r="B2" s="128" t="s">
        <v>13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12" ht="18" x14ac:dyDescent="0.25">
      <c r="B3" s="3"/>
      <c r="C3" s="3"/>
      <c r="D3" s="3"/>
      <c r="E3" s="17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28" t="s">
        <v>56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12" ht="18" x14ac:dyDescent="0.25">
      <c r="B5" s="3"/>
      <c r="C5" s="3"/>
      <c r="D5" s="3"/>
      <c r="E5" s="17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28" t="s">
        <v>39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2:12" ht="18" x14ac:dyDescent="0.25">
      <c r="B7" s="3"/>
      <c r="C7" s="3"/>
      <c r="D7" s="3"/>
      <c r="E7" s="17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44" t="s">
        <v>8</v>
      </c>
      <c r="C8" s="145"/>
      <c r="D8" s="145"/>
      <c r="E8" s="145"/>
      <c r="F8" s="146"/>
      <c r="G8" s="43" t="s">
        <v>24</v>
      </c>
      <c r="H8" s="43" t="s">
        <v>53</v>
      </c>
      <c r="I8" s="43" t="s">
        <v>50</v>
      </c>
      <c r="J8" s="43" t="s">
        <v>25</v>
      </c>
      <c r="K8" s="43" t="s">
        <v>26</v>
      </c>
      <c r="L8" s="43" t="s">
        <v>51</v>
      </c>
    </row>
    <row r="9" spans="2:12" x14ac:dyDescent="0.25">
      <c r="B9" s="141">
        <v>1</v>
      </c>
      <c r="C9" s="142"/>
      <c r="D9" s="142"/>
      <c r="E9" s="142"/>
      <c r="F9" s="143"/>
      <c r="G9" s="45">
        <v>2</v>
      </c>
      <c r="H9" s="45">
        <v>3</v>
      </c>
      <c r="I9" s="45">
        <v>4</v>
      </c>
      <c r="J9" s="45">
        <v>5</v>
      </c>
      <c r="K9" s="45" t="s">
        <v>37</v>
      </c>
      <c r="L9" s="45" t="s">
        <v>38</v>
      </c>
    </row>
    <row r="10" spans="2:12" x14ac:dyDescent="0.25">
      <c r="B10" s="10"/>
      <c r="C10" s="10"/>
      <c r="D10" s="10"/>
      <c r="E10" s="10"/>
      <c r="F10" s="10" t="s">
        <v>49</v>
      </c>
      <c r="G10" s="62">
        <f>G11</f>
        <v>17575069.329999998</v>
      </c>
      <c r="H10" s="62">
        <f>H11</f>
        <v>70502463</v>
      </c>
      <c r="I10" s="62">
        <f>I11</f>
        <v>70502463</v>
      </c>
      <c r="J10" s="115">
        <f>J11</f>
        <v>28009897.350000001</v>
      </c>
      <c r="K10" s="103">
        <f t="shared" ref="K10:K22" si="0">J10/G10*100</f>
        <v>159.37289818930122</v>
      </c>
      <c r="L10" s="103">
        <f t="shared" ref="L10:L12" si="1">J10/I10*100</f>
        <v>39.728962873254517</v>
      </c>
    </row>
    <row r="11" spans="2:12" x14ac:dyDescent="0.25">
      <c r="B11" s="10">
        <v>6</v>
      </c>
      <c r="C11" s="10"/>
      <c r="D11" s="10"/>
      <c r="E11" s="10"/>
      <c r="F11" s="10" t="s">
        <v>3</v>
      </c>
      <c r="G11" s="42">
        <f>G12+G20+G23</f>
        <v>17575069.329999998</v>
      </c>
      <c r="H11" s="42">
        <f>H12+H20+H23</f>
        <v>70502463</v>
      </c>
      <c r="I11" s="62">
        <f>I12+I20+I23</f>
        <v>70502463</v>
      </c>
      <c r="J11" s="42">
        <f>J12+J20+J23</f>
        <v>28009897.350000001</v>
      </c>
      <c r="K11" s="103">
        <f t="shared" si="0"/>
        <v>159.37289818930122</v>
      </c>
      <c r="L11" s="103">
        <f t="shared" si="1"/>
        <v>39.728962873254517</v>
      </c>
    </row>
    <row r="12" spans="2:12" ht="25.5" x14ac:dyDescent="0.25">
      <c r="B12" s="10"/>
      <c r="C12" s="15">
        <v>63</v>
      </c>
      <c r="D12" s="15"/>
      <c r="E12" s="15"/>
      <c r="F12" s="15" t="s">
        <v>16</v>
      </c>
      <c r="G12" s="8">
        <f>G13+G16+G18</f>
        <v>1510779.92</v>
      </c>
      <c r="H12" s="8">
        <v>7096305</v>
      </c>
      <c r="I12" s="8">
        <v>7096305</v>
      </c>
      <c r="J12" s="99">
        <f>J13+J16+J18</f>
        <v>1777392.7800000003</v>
      </c>
      <c r="K12" s="104">
        <f t="shared" si="0"/>
        <v>117.64736587179425</v>
      </c>
      <c r="L12" s="104">
        <f t="shared" si="1"/>
        <v>25.046736012615018</v>
      </c>
    </row>
    <row r="13" spans="2:12" ht="25.5" x14ac:dyDescent="0.25">
      <c r="B13" s="11"/>
      <c r="C13" s="11"/>
      <c r="D13" s="11">
        <v>632</v>
      </c>
      <c r="E13" s="11"/>
      <c r="F13" s="30" t="s">
        <v>126</v>
      </c>
      <c r="G13" s="8">
        <f>G14+G15</f>
        <v>1162069.04</v>
      </c>
      <c r="H13" s="8"/>
      <c r="I13" s="8"/>
      <c r="J13" s="99">
        <f>J14+J15</f>
        <v>1621909.1</v>
      </c>
      <c r="K13" s="104">
        <f t="shared" si="0"/>
        <v>139.57080381385947</v>
      </c>
      <c r="L13" s="104"/>
    </row>
    <row r="14" spans="2:12" ht="25.5" customHeight="1" x14ac:dyDescent="0.25">
      <c r="B14" s="11"/>
      <c r="C14" s="11"/>
      <c r="D14" s="11"/>
      <c r="E14" s="11">
        <v>6323</v>
      </c>
      <c r="F14" s="11" t="s">
        <v>127</v>
      </c>
      <c r="G14" s="8">
        <v>903756.25</v>
      </c>
      <c r="H14" s="8"/>
      <c r="I14" s="8"/>
      <c r="J14" s="99">
        <v>998338.65</v>
      </c>
      <c r="K14" s="104">
        <f t="shared" si="0"/>
        <v>110.46547672561047</v>
      </c>
      <c r="L14" s="104"/>
    </row>
    <row r="15" spans="2:12" ht="25.5" customHeight="1" x14ac:dyDescent="0.25">
      <c r="B15" s="11"/>
      <c r="C15" s="11"/>
      <c r="D15" s="12"/>
      <c r="E15" s="11">
        <v>6324</v>
      </c>
      <c r="F15" s="11" t="s">
        <v>128</v>
      </c>
      <c r="G15" s="8">
        <v>258312.79</v>
      </c>
      <c r="H15" s="8"/>
      <c r="I15" s="8"/>
      <c r="J15" s="99">
        <v>623570.44999999995</v>
      </c>
      <c r="K15" s="104">
        <f t="shared" si="0"/>
        <v>241.4013065322859</v>
      </c>
      <c r="L15" s="104"/>
    </row>
    <row r="16" spans="2:12" ht="25.5" x14ac:dyDescent="0.25">
      <c r="B16" s="11"/>
      <c r="C16" s="11"/>
      <c r="D16" s="11">
        <v>634</v>
      </c>
      <c r="E16" s="11"/>
      <c r="F16" s="30" t="s">
        <v>129</v>
      </c>
      <c r="G16" s="8">
        <f>G17</f>
        <v>211201.18</v>
      </c>
      <c r="H16" s="8"/>
      <c r="I16" s="8"/>
      <c r="J16" s="99">
        <f>J17</f>
        <v>49688.61</v>
      </c>
      <c r="K16" s="104">
        <f t="shared" si="0"/>
        <v>23.526672530901578</v>
      </c>
      <c r="L16" s="104"/>
    </row>
    <row r="17" spans="2:12" ht="25.5" x14ac:dyDescent="0.25">
      <c r="B17" s="11"/>
      <c r="C17" s="11"/>
      <c r="D17" s="11"/>
      <c r="E17" s="11">
        <v>6341</v>
      </c>
      <c r="F17" s="30" t="s">
        <v>130</v>
      </c>
      <c r="G17" s="8">
        <v>211201.18</v>
      </c>
      <c r="H17" s="8"/>
      <c r="I17" s="8"/>
      <c r="J17" s="99">
        <v>49688.61</v>
      </c>
      <c r="K17" s="104">
        <f t="shared" si="0"/>
        <v>23.526672530901578</v>
      </c>
      <c r="L17" s="104"/>
    </row>
    <row r="18" spans="2:12" ht="25.5" x14ac:dyDescent="0.25">
      <c r="B18" s="11"/>
      <c r="C18" s="11"/>
      <c r="D18" s="11">
        <v>636</v>
      </c>
      <c r="E18" s="11"/>
      <c r="F18" s="15" t="s">
        <v>131</v>
      </c>
      <c r="G18" s="8">
        <f>G19</f>
        <v>137509.70000000001</v>
      </c>
      <c r="H18" s="8"/>
      <c r="I18" s="8"/>
      <c r="J18" s="99">
        <f>J19</f>
        <v>105795.07</v>
      </c>
      <c r="K18" s="104">
        <f t="shared" si="0"/>
        <v>76.936441574667086</v>
      </c>
      <c r="L18" s="104"/>
    </row>
    <row r="19" spans="2:12" ht="25.5" x14ac:dyDescent="0.25">
      <c r="B19" s="11"/>
      <c r="C19" s="20"/>
      <c r="D19" s="11"/>
      <c r="E19" s="11">
        <v>6361</v>
      </c>
      <c r="F19" s="15" t="s">
        <v>132</v>
      </c>
      <c r="G19" s="8">
        <v>137509.70000000001</v>
      </c>
      <c r="H19" s="8"/>
      <c r="I19" s="8"/>
      <c r="J19" s="99">
        <v>105795.07</v>
      </c>
      <c r="K19" s="104">
        <f t="shared" si="0"/>
        <v>76.936441574667086</v>
      </c>
      <c r="L19" s="104"/>
    </row>
    <row r="20" spans="2:12" ht="25.5" x14ac:dyDescent="0.25">
      <c r="B20" s="11"/>
      <c r="C20" s="11">
        <v>66</v>
      </c>
      <c r="D20" s="11"/>
      <c r="E20" s="11"/>
      <c r="F20" s="15" t="s">
        <v>133</v>
      </c>
      <c r="G20" s="8">
        <f>G21</f>
        <v>995.42</v>
      </c>
      <c r="H20" s="8">
        <v>51536</v>
      </c>
      <c r="I20" s="8">
        <v>51536</v>
      </c>
      <c r="J20" s="99">
        <f>J21</f>
        <v>0</v>
      </c>
      <c r="K20" s="104">
        <f t="shared" si="0"/>
        <v>0</v>
      </c>
      <c r="L20" s="104">
        <f t="shared" ref="L20" si="2">J20/I20*100</f>
        <v>0</v>
      </c>
    </row>
    <row r="21" spans="2:12" ht="25.5" x14ac:dyDescent="0.25">
      <c r="B21" s="11"/>
      <c r="C21" s="11"/>
      <c r="D21" s="11">
        <v>663</v>
      </c>
      <c r="E21" s="11"/>
      <c r="F21" s="15" t="s">
        <v>134</v>
      </c>
      <c r="G21" s="8">
        <f>G22</f>
        <v>995.42</v>
      </c>
      <c r="H21" s="8"/>
      <c r="I21" s="8"/>
      <c r="J21" s="99">
        <f>J22</f>
        <v>0</v>
      </c>
      <c r="K21" s="104">
        <f t="shared" si="0"/>
        <v>0</v>
      </c>
      <c r="L21" s="104"/>
    </row>
    <row r="22" spans="2:12" ht="25.5" customHeight="1" x14ac:dyDescent="0.25">
      <c r="B22" s="20"/>
      <c r="C22" s="11"/>
      <c r="D22" s="11"/>
      <c r="E22" s="11">
        <v>6631</v>
      </c>
      <c r="F22" s="15" t="s">
        <v>135</v>
      </c>
      <c r="G22" s="8">
        <v>995.42</v>
      </c>
      <c r="H22" s="19"/>
      <c r="I22" s="19"/>
      <c r="J22" s="116"/>
      <c r="K22" s="104">
        <f t="shared" si="0"/>
        <v>0</v>
      </c>
      <c r="L22" s="104"/>
    </row>
    <row r="23" spans="2:12" ht="25.5" customHeight="1" x14ac:dyDescent="0.25">
      <c r="B23" s="11"/>
      <c r="C23" s="11">
        <v>67</v>
      </c>
      <c r="D23" s="11"/>
      <c r="E23" s="11"/>
      <c r="F23" s="15" t="s">
        <v>205</v>
      </c>
      <c r="G23" s="8">
        <f>G24</f>
        <v>16063293.99</v>
      </c>
      <c r="H23" s="8">
        <v>63354622</v>
      </c>
      <c r="I23" s="8">
        <v>63354622</v>
      </c>
      <c r="J23" s="99">
        <f>J24</f>
        <v>26232504.57</v>
      </c>
      <c r="K23" s="104">
        <f>J23/G23*100</f>
        <v>163.30713106745549</v>
      </c>
      <c r="L23" s="104">
        <f>J23/I23*100</f>
        <v>41.405826034286811</v>
      </c>
    </row>
    <row r="24" spans="2:12" ht="26.25" customHeight="1" x14ac:dyDescent="0.25">
      <c r="B24" s="11"/>
      <c r="C24" s="11"/>
      <c r="D24" s="11">
        <v>671</v>
      </c>
      <c r="E24" s="11"/>
      <c r="F24" s="15" t="s">
        <v>205</v>
      </c>
      <c r="G24" s="8">
        <f>G25+G26</f>
        <v>16063293.99</v>
      </c>
      <c r="H24" s="8">
        <v>63354622</v>
      </c>
      <c r="I24" s="8">
        <v>63354622</v>
      </c>
      <c r="J24" s="99">
        <f>J25+J26</f>
        <v>26232504.57</v>
      </c>
      <c r="K24" s="104">
        <f t="shared" ref="K24:K26" si="3">J24/G24*100</f>
        <v>163.30713106745549</v>
      </c>
      <c r="L24" s="104">
        <f>J24/I24*100</f>
        <v>41.405826034286811</v>
      </c>
    </row>
    <row r="25" spans="2:12" ht="25.5" x14ac:dyDescent="0.25">
      <c r="B25" s="11"/>
      <c r="C25" s="11"/>
      <c r="D25" s="11"/>
      <c r="E25" s="11">
        <v>6711</v>
      </c>
      <c r="F25" s="15" t="s">
        <v>206</v>
      </c>
      <c r="G25" s="8">
        <v>15542652.630000001</v>
      </c>
      <c r="H25" s="8"/>
      <c r="I25" s="8"/>
      <c r="J25" s="99">
        <v>25147480.359999999</v>
      </c>
      <c r="K25" s="104">
        <f t="shared" si="3"/>
        <v>161.79657976438992</v>
      </c>
      <c r="L25" s="104"/>
    </row>
    <row r="26" spans="2:12" ht="25.5" x14ac:dyDescent="0.25">
      <c r="B26" s="11"/>
      <c r="C26" s="11"/>
      <c r="D26" s="11"/>
      <c r="E26" s="11">
        <v>6712</v>
      </c>
      <c r="F26" s="15" t="s">
        <v>206</v>
      </c>
      <c r="G26" s="8">
        <v>520641.36</v>
      </c>
      <c r="H26" s="8"/>
      <c r="I26" s="8"/>
      <c r="J26" s="99">
        <v>1085024.21</v>
      </c>
      <c r="K26" s="104">
        <f t="shared" si="3"/>
        <v>208.4014627650788</v>
      </c>
      <c r="L26" s="104"/>
    </row>
    <row r="27" spans="2:12" x14ac:dyDescent="0.25">
      <c r="B27" s="56"/>
      <c r="C27" s="56"/>
      <c r="D27" s="56"/>
      <c r="E27" s="56"/>
      <c r="F27" s="55"/>
      <c r="G27" s="58"/>
      <c r="H27" s="58"/>
      <c r="I27" s="58"/>
      <c r="J27" s="114"/>
      <c r="K27" s="113"/>
      <c r="L27" s="113"/>
    </row>
    <row r="28" spans="2:12" ht="18" x14ac:dyDescent="0.25">
      <c r="B28" s="17"/>
      <c r="C28" s="17"/>
      <c r="D28" s="17"/>
      <c r="E28" s="17"/>
      <c r="F28" s="17"/>
      <c r="G28" s="100"/>
      <c r="H28" s="17"/>
      <c r="I28" s="17"/>
      <c r="J28" s="4"/>
      <c r="K28" s="4"/>
      <c r="L28" s="4"/>
    </row>
    <row r="29" spans="2:12" ht="25.5" customHeight="1" x14ac:dyDescent="0.25">
      <c r="B29" s="144" t="s">
        <v>8</v>
      </c>
      <c r="C29" s="145"/>
      <c r="D29" s="145"/>
      <c r="E29" s="145"/>
      <c r="F29" s="146"/>
      <c r="G29" s="101" t="s">
        <v>24</v>
      </c>
      <c r="H29" s="43" t="s">
        <v>53</v>
      </c>
      <c r="I29" s="43" t="s">
        <v>50</v>
      </c>
      <c r="J29" s="43" t="s">
        <v>25</v>
      </c>
      <c r="K29" s="43" t="s">
        <v>26</v>
      </c>
      <c r="L29" s="43" t="s">
        <v>51</v>
      </c>
    </row>
    <row r="30" spans="2:12" x14ac:dyDescent="0.25">
      <c r="B30" s="141">
        <v>1</v>
      </c>
      <c r="C30" s="142"/>
      <c r="D30" s="142"/>
      <c r="E30" s="142"/>
      <c r="F30" s="143"/>
      <c r="G30" s="102">
        <v>2</v>
      </c>
      <c r="H30" s="45">
        <v>3</v>
      </c>
      <c r="I30" s="45">
        <v>4</v>
      </c>
      <c r="J30" s="45">
        <v>5</v>
      </c>
      <c r="K30" s="45" t="s">
        <v>37</v>
      </c>
      <c r="L30" s="45" t="s">
        <v>38</v>
      </c>
    </row>
    <row r="31" spans="2:12" x14ac:dyDescent="0.25">
      <c r="B31" s="10"/>
      <c r="C31" s="10"/>
      <c r="D31" s="10"/>
      <c r="E31" s="10"/>
      <c r="F31" s="10" t="s">
        <v>48</v>
      </c>
      <c r="G31" s="62">
        <f>G32+G82</f>
        <v>18065725.850000001</v>
      </c>
      <c r="H31" s="62">
        <f>H32+H82</f>
        <v>71669810</v>
      </c>
      <c r="I31" s="62">
        <f>I32+I82</f>
        <v>71669810</v>
      </c>
      <c r="J31" s="80">
        <f>J32+J82</f>
        <v>28230134.949999999</v>
      </c>
      <c r="K31" s="103">
        <f t="shared" ref="K31:K32" si="4">J31/G31*100</f>
        <v>156.26349688019869</v>
      </c>
      <c r="L31" s="103">
        <f t="shared" ref="L31:L32" si="5">J31/I31*100</f>
        <v>39.38915834993842</v>
      </c>
    </row>
    <row r="32" spans="2:12" x14ac:dyDescent="0.25">
      <c r="B32" s="10">
        <v>3</v>
      </c>
      <c r="C32" s="10"/>
      <c r="D32" s="10"/>
      <c r="E32" s="10"/>
      <c r="F32" s="10" t="s">
        <v>4</v>
      </c>
      <c r="G32" s="62">
        <f>G33+G41+G71+G75</f>
        <v>17286771.700000003</v>
      </c>
      <c r="H32" s="62">
        <f>H33+H41+H71+H75</f>
        <v>67719137</v>
      </c>
      <c r="I32" s="62">
        <f>I33+I41+I71+I75</f>
        <v>67719137</v>
      </c>
      <c r="J32" s="98">
        <f>J33+J41+J71+J75</f>
        <v>27008286.559999999</v>
      </c>
      <c r="K32" s="103">
        <f t="shared" si="4"/>
        <v>156.23672845751756</v>
      </c>
      <c r="L32" s="103">
        <f t="shared" si="5"/>
        <v>39.88279791575016</v>
      </c>
    </row>
    <row r="33" spans="2:12" ht="36.75" customHeight="1" x14ac:dyDescent="0.25">
      <c r="B33" s="10"/>
      <c r="C33" s="15">
        <v>31</v>
      </c>
      <c r="D33" s="15"/>
      <c r="E33" s="15"/>
      <c r="F33" s="15" t="s">
        <v>5</v>
      </c>
      <c r="G33" s="8">
        <f>G34+G37+G39</f>
        <v>8799807.9800000004</v>
      </c>
      <c r="H33" s="8">
        <v>20931110</v>
      </c>
      <c r="I33" s="8">
        <v>20931110</v>
      </c>
      <c r="J33" s="99">
        <f>J34+J37+J39</f>
        <v>9522353.9100000001</v>
      </c>
      <c r="K33" s="104">
        <f t="shared" ref="K33:K38" si="6">J33/G33*100</f>
        <v>108.21092837073473</v>
      </c>
      <c r="L33" s="104">
        <f>J33/I33*100</f>
        <v>45.493783702823215</v>
      </c>
    </row>
    <row r="34" spans="2:12" x14ac:dyDescent="0.25">
      <c r="B34" s="11"/>
      <c r="C34" s="11"/>
      <c r="D34" s="11">
        <v>311</v>
      </c>
      <c r="E34" s="11"/>
      <c r="F34" s="11" t="s">
        <v>33</v>
      </c>
      <c r="G34" s="8">
        <f>G35+G36</f>
        <v>7237238.0899999999</v>
      </c>
      <c r="H34" s="8">
        <f>H35+H36</f>
        <v>0</v>
      </c>
      <c r="I34" s="8">
        <f>I35+I36</f>
        <v>0</v>
      </c>
      <c r="J34" s="79">
        <f>J35+J36</f>
        <v>7781059.0800000001</v>
      </c>
      <c r="K34" s="104">
        <f t="shared" si="6"/>
        <v>107.514206154851</v>
      </c>
      <c r="L34" s="104"/>
    </row>
    <row r="35" spans="2:12" x14ac:dyDescent="0.25">
      <c r="B35" s="11"/>
      <c r="C35" s="11"/>
      <c r="D35" s="11"/>
      <c r="E35" s="11">
        <v>3111</v>
      </c>
      <c r="F35" s="11" t="s">
        <v>34</v>
      </c>
      <c r="G35" s="8">
        <v>7137542.9900000002</v>
      </c>
      <c r="H35" s="8"/>
      <c r="I35" s="8"/>
      <c r="J35" s="99">
        <v>7645545.8799999999</v>
      </c>
      <c r="K35" s="104">
        <f t="shared" si="6"/>
        <v>107.1173356253228</v>
      </c>
      <c r="L35" s="104"/>
    </row>
    <row r="36" spans="2:12" x14ac:dyDescent="0.25">
      <c r="B36" s="11"/>
      <c r="C36" s="11"/>
      <c r="D36" s="11"/>
      <c r="E36" s="11">
        <v>3113</v>
      </c>
      <c r="F36" s="11" t="s">
        <v>151</v>
      </c>
      <c r="G36" s="8">
        <v>99695.1</v>
      </c>
      <c r="H36" s="8"/>
      <c r="I36" s="8"/>
      <c r="J36" s="99">
        <v>135513.20000000001</v>
      </c>
      <c r="K36" s="104">
        <f t="shared" si="6"/>
        <v>135.9276433846799</v>
      </c>
      <c r="L36" s="104"/>
    </row>
    <row r="37" spans="2:12" x14ac:dyDescent="0.25">
      <c r="B37" s="11"/>
      <c r="C37" s="11"/>
      <c r="D37" s="11">
        <v>312</v>
      </c>
      <c r="E37" s="11"/>
      <c r="F37" s="11" t="s">
        <v>71</v>
      </c>
      <c r="G37" s="8">
        <v>351263.81</v>
      </c>
      <c r="H37" s="8"/>
      <c r="I37" s="8"/>
      <c r="J37" s="99">
        <f>J38</f>
        <v>457966.51</v>
      </c>
      <c r="K37" s="104">
        <f t="shared" si="6"/>
        <v>130.37679856629694</v>
      </c>
      <c r="L37" s="104"/>
    </row>
    <row r="38" spans="2:12" x14ac:dyDescent="0.25">
      <c r="B38" s="11"/>
      <c r="C38" s="11"/>
      <c r="D38" s="11"/>
      <c r="E38" s="11">
        <v>3121</v>
      </c>
      <c r="F38" s="11" t="s">
        <v>71</v>
      </c>
      <c r="G38" s="8">
        <v>351263.81</v>
      </c>
      <c r="H38" s="8"/>
      <c r="I38" s="8"/>
      <c r="J38" s="99">
        <v>457966.51</v>
      </c>
      <c r="K38" s="104">
        <f t="shared" si="6"/>
        <v>130.37679856629694</v>
      </c>
      <c r="L38" s="104"/>
    </row>
    <row r="39" spans="2:12" x14ac:dyDescent="0.25">
      <c r="B39" s="11"/>
      <c r="C39" s="11"/>
      <c r="D39" s="11">
        <v>313</v>
      </c>
      <c r="E39" s="11"/>
      <c r="F39" s="11" t="s">
        <v>72</v>
      </c>
      <c r="G39" s="8">
        <f>G40</f>
        <v>1211306.08</v>
      </c>
      <c r="H39" s="8"/>
      <c r="I39" s="8"/>
      <c r="J39" s="99">
        <f>J40</f>
        <v>1283328.32</v>
      </c>
      <c r="K39" s="104">
        <f t="shared" ref="K39:K99" si="7">J39/G39*100</f>
        <v>105.94583327774596</v>
      </c>
      <c r="L39" s="104"/>
    </row>
    <row r="40" spans="2:12" x14ac:dyDescent="0.25">
      <c r="B40" s="11"/>
      <c r="C40" s="11"/>
      <c r="D40" s="11"/>
      <c r="E40" s="11">
        <v>3132</v>
      </c>
      <c r="F40" s="11" t="s">
        <v>73</v>
      </c>
      <c r="G40" s="8">
        <v>1211306.08</v>
      </c>
      <c r="H40" s="8"/>
      <c r="I40" s="8"/>
      <c r="J40" s="99">
        <v>1283328.32</v>
      </c>
      <c r="K40" s="104">
        <f t="shared" si="7"/>
        <v>105.94583327774596</v>
      </c>
      <c r="L40" s="104"/>
    </row>
    <row r="41" spans="2:12" x14ac:dyDescent="0.25">
      <c r="B41" s="11"/>
      <c r="C41" s="11">
        <v>32</v>
      </c>
      <c r="D41" s="12"/>
      <c r="E41" s="12"/>
      <c r="F41" s="11" t="s">
        <v>14</v>
      </c>
      <c r="G41" s="8">
        <f>G42+G47+G53+G63</f>
        <v>8486614.0500000007</v>
      </c>
      <c r="H41" s="8">
        <v>43900766</v>
      </c>
      <c r="I41" s="8">
        <v>43900766</v>
      </c>
      <c r="J41" s="99">
        <f>J42+J47+J53+J63</f>
        <v>16857516.989999998</v>
      </c>
      <c r="K41" s="104">
        <f t="shared" si="7"/>
        <v>198.63654563152895</v>
      </c>
      <c r="L41" s="104">
        <f>J41/I41*100</f>
        <v>38.399140894261386</v>
      </c>
    </row>
    <row r="42" spans="2:12" x14ac:dyDescent="0.25">
      <c r="B42" s="11"/>
      <c r="C42" s="11"/>
      <c r="D42" s="11">
        <v>321</v>
      </c>
      <c r="E42" s="11"/>
      <c r="F42" s="11" t="s">
        <v>35</v>
      </c>
      <c r="G42" s="8">
        <f>G43+G44+G46+G45</f>
        <v>474530.08999999997</v>
      </c>
      <c r="H42" s="8"/>
      <c r="I42" s="8"/>
      <c r="J42" s="99">
        <f>J43+J44+J45+J46</f>
        <v>494656.37</v>
      </c>
      <c r="K42" s="104">
        <f t="shared" si="7"/>
        <v>104.24130743742721</v>
      </c>
      <c r="L42" s="104"/>
    </row>
    <row r="43" spans="2:12" x14ac:dyDescent="0.25">
      <c r="B43" s="11"/>
      <c r="C43" s="20"/>
      <c r="D43" s="11"/>
      <c r="E43" s="11">
        <v>3211</v>
      </c>
      <c r="F43" s="30" t="s">
        <v>36</v>
      </c>
      <c r="G43" s="8">
        <v>35180.58</v>
      </c>
      <c r="H43" s="8"/>
      <c r="I43" s="8"/>
      <c r="J43" s="99">
        <v>41980</v>
      </c>
      <c r="K43" s="104">
        <f t="shared" si="7"/>
        <v>119.3271969933412</v>
      </c>
      <c r="L43" s="104"/>
    </row>
    <row r="44" spans="2:12" ht="25.5" x14ac:dyDescent="0.25">
      <c r="B44" s="11"/>
      <c r="C44" s="20"/>
      <c r="D44" s="12"/>
      <c r="E44" s="11">
        <v>3212</v>
      </c>
      <c r="F44" s="30" t="s">
        <v>74</v>
      </c>
      <c r="G44" s="8">
        <v>403154.97</v>
      </c>
      <c r="H44" s="8"/>
      <c r="I44" s="8"/>
      <c r="J44" s="99">
        <v>435420.3</v>
      </c>
      <c r="K44" s="104">
        <f t="shared" si="7"/>
        <v>108.00320779872811</v>
      </c>
      <c r="L44" s="104"/>
    </row>
    <row r="45" spans="2:12" x14ac:dyDescent="0.25">
      <c r="B45" s="11"/>
      <c r="C45" s="20"/>
      <c r="D45" s="12"/>
      <c r="E45" s="11">
        <v>3213</v>
      </c>
      <c r="F45" s="30" t="s">
        <v>75</v>
      </c>
      <c r="G45" s="8">
        <v>31798.74</v>
      </c>
      <c r="H45" s="8"/>
      <c r="I45" s="8"/>
      <c r="J45" s="99">
        <v>14873.29</v>
      </c>
      <c r="K45" s="104">
        <f t="shared" si="7"/>
        <v>46.773205479210809</v>
      </c>
      <c r="L45" s="104"/>
    </row>
    <row r="46" spans="2:12" x14ac:dyDescent="0.25">
      <c r="B46" s="11"/>
      <c r="C46" s="20"/>
      <c r="D46" s="12"/>
      <c r="E46" s="11">
        <v>3214</v>
      </c>
      <c r="F46" s="30" t="s">
        <v>203</v>
      </c>
      <c r="G46" s="8">
        <v>4395.8</v>
      </c>
      <c r="H46" s="8"/>
      <c r="I46" s="8"/>
      <c r="J46" s="99">
        <v>2382.7800000000002</v>
      </c>
      <c r="K46" s="104">
        <f t="shared" si="7"/>
        <v>54.205832840438603</v>
      </c>
      <c r="L46" s="104"/>
    </row>
    <row r="47" spans="2:12" x14ac:dyDescent="0.25">
      <c r="B47" s="11"/>
      <c r="C47" s="20"/>
      <c r="D47" s="11">
        <v>322</v>
      </c>
      <c r="E47" s="11"/>
      <c r="F47" s="30" t="s">
        <v>76</v>
      </c>
      <c r="G47" s="8">
        <f>SUM(G48:G52)</f>
        <v>660376.51</v>
      </c>
      <c r="H47" s="8"/>
      <c r="I47" s="8"/>
      <c r="J47" s="99">
        <f>SUM(J48:J52)</f>
        <v>464979.83999999997</v>
      </c>
      <c r="K47" s="104">
        <f t="shared" si="7"/>
        <v>70.411323382777496</v>
      </c>
      <c r="L47" s="104"/>
    </row>
    <row r="48" spans="2:12" x14ac:dyDescent="0.25">
      <c r="B48" s="11"/>
      <c r="C48" s="20"/>
      <c r="D48" s="11"/>
      <c r="E48" s="11">
        <v>3221</v>
      </c>
      <c r="F48" s="30" t="s">
        <v>77</v>
      </c>
      <c r="G48" s="8">
        <v>77240.3</v>
      </c>
      <c r="H48" s="8"/>
      <c r="I48" s="8"/>
      <c r="J48" s="99">
        <v>60096.49</v>
      </c>
      <c r="K48" s="104">
        <f t="shared" si="7"/>
        <v>77.804578697907687</v>
      </c>
      <c r="L48" s="104"/>
    </row>
    <row r="49" spans="2:12" x14ac:dyDescent="0.25">
      <c r="B49" s="11"/>
      <c r="C49" s="20"/>
      <c r="D49" s="11"/>
      <c r="E49" s="11">
        <v>3223</v>
      </c>
      <c r="F49" s="30" t="s">
        <v>78</v>
      </c>
      <c r="G49" s="8">
        <v>499457.87</v>
      </c>
      <c r="H49" s="8"/>
      <c r="I49" s="8"/>
      <c r="J49" s="99">
        <v>348056.01</v>
      </c>
      <c r="K49" s="104">
        <f t="shared" si="7"/>
        <v>69.686760567012399</v>
      </c>
      <c r="L49" s="104"/>
    </row>
    <row r="50" spans="2:12" ht="25.5" x14ac:dyDescent="0.25">
      <c r="B50" s="11"/>
      <c r="C50" s="20"/>
      <c r="D50" s="11"/>
      <c r="E50" s="11">
        <v>3224</v>
      </c>
      <c r="F50" s="30" t="s">
        <v>204</v>
      </c>
      <c r="G50" s="8">
        <v>73162.47</v>
      </c>
      <c r="H50" s="8"/>
      <c r="I50" s="8"/>
      <c r="J50" s="99">
        <v>51114.61</v>
      </c>
      <c r="K50" s="104">
        <f t="shared" si="7"/>
        <v>69.864522069853578</v>
      </c>
      <c r="L50" s="104"/>
    </row>
    <row r="51" spans="2:12" x14ac:dyDescent="0.25">
      <c r="B51" s="11"/>
      <c r="C51" s="20"/>
      <c r="D51" s="11"/>
      <c r="E51" s="11">
        <v>3225</v>
      </c>
      <c r="F51" s="30" t="s">
        <v>79</v>
      </c>
      <c r="G51" s="8">
        <v>9801.2199999999993</v>
      </c>
      <c r="H51" s="8"/>
      <c r="I51" s="8"/>
      <c r="J51" s="99">
        <v>5712.73</v>
      </c>
      <c r="K51" s="104">
        <f t="shared" si="7"/>
        <v>58.285907264605832</v>
      </c>
      <c r="L51" s="104"/>
    </row>
    <row r="52" spans="2:12" x14ac:dyDescent="0.25">
      <c r="B52" s="11"/>
      <c r="C52" s="20"/>
      <c r="D52" s="11"/>
      <c r="E52" s="11">
        <v>3227</v>
      </c>
      <c r="F52" s="30" t="s">
        <v>80</v>
      </c>
      <c r="G52" s="8">
        <v>714.65</v>
      </c>
      <c r="H52" s="8"/>
      <c r="I52" s="8"/>
      <c r="J52" s="99"/>
      <c r="K52" s="104">
        <f t="shared" si="7"/>
        <v>0</v>
      </c>
      <c r="L52" s="104"/>
    </row>
    <row r="53" spans="2:12" x14ac:dyDescent="0.25">
      <c r="B53" s="11"/>
      <c r="C53" s="20"/>
      <c r="D53" s="11">
        <v>323</v>
      </c>
      <c r="E53" s="11"/>
      <c r="F53" s="30" t="s">
        <v>81</v>
      </c>
      <c r="G53" s="8">
        <f>SUM(G54:G62)</f>
        <v>7191710.2600000007</v>
      </c>
      <c r="H53" s="8"/>
      <c r="I53" s="8"/>
      <c r="J53" s="99">
        <f>SUM(J54:J62)</f>
        <v>15778752.24</v>
      </c>
      <c r="K53" s="104">
        <f t="shared" si="7"/>
        <v>219.40194570630544</v>
      </c>
      <c r="L53" s="104"/>
    </row>
    <row r="54" spans="2:12" x14ac:dyDescent="0.25">
      <c r="B54" s="11"/>
      <c r="C54" s="20"/>
      <c r="D54" s="11"/>
      <c r="E54" s="11">
        <v>3231</v>
      </c>
      <c r="F54" s="30" t="s">
        <v>82</v>
      </c>
      <c r="G54" s="8">
        <v>876139.97</v>
      </c>
      <c r="H54" s="8"/>
      <c r="I54" s="8"/>
      <c r="J54" s="99">
        <v>836021.04</v>
      </c>
      <c r="K54" s="104">
        <f t="shared" si="7"/>
        <v>95.420945125925499</v>
      </c>
      <c r="L54" s="104"/>
    </row>
    <row r="55" spans="2:12" x14ac:dyDescent="0.25">
      <c r="B55" s="11"/>
      <c r="C55" s="20"/>
      <c r="D55" s="11"/>
      <c r="E55" s="11">
        <v>3232</v>
      </c>
      <c r="F55" s="30" t="s">
        <v>83</v>
      </c>
      <c r="G55" s="8">
        <v>261764.35</v>
      </c>
      <c r="H55" s="8"/>
      <c r="I55" s="8"/>
      <c r="J55" s="99">
        <v>168082.41</v>
      </c>
      <c r="K55" s="104">
        <f t="shared" si="7"/>
        <v>64.211345051379226</v>
      </c>
      <c r="L55" s="104"/>
    </row>
    <row r="56" spans="2:12" x14ac:dyDescent="0.25">
      <c r="B56" s="11"/>
      <c r="C56" s="11"/>
      <c r="D56" s="11"/>
      <c r="E56" s="11">
        <v>3233</v>
      </c>
      <c r="F56" s="11" t="s">
        <v>84</v>
      </c>
      <c r="G56" s="8">
        <v>10438.58</v>
      </c>
      <c r="H56" s="8"/>
      <c r="I56" s="8"/>
      <c r="J56" s="99">
        <v>45886.38</v>
      </c>
      <c r="K56" s="104">
        <f t="shared" si="7"/>
        <v>439.5845028729961</v>
      </c>
      <c r="L56" s="104"/>
    </row>
    <row r="57" spans="2:12" x14ac:dyDescent="0.25">
      <c r="B57" s="11"/>
      <c r="C57" s="11"/>
      <c r="D57" s="11"/>
      <c r="E57" s="11">
        <v>3234</v>
      </c>
      <c r="F57" s="11" t="s">
        <v>85</v>
      </c>
      <c r="G57" s="8">
        <v>65959.77</v>
      </c>
      <c r="H57" s="8"/>
      <c r="I57" s="8"/>
      <c r="J57" s="99">
        <v>77718.19</v>
      </c>
      <c r="K57" s="104">
        <f t="shared" si="7"/>
        <v>117.8266540347245</v>
      </c>
      <c r="L57" s="104"/>
    </row>
    <row r="58" spans="2:12" x14ac:dyDescent="0.25">
      <c r="B58" s="11"/>
      <c r="C58" s="11"/>
      <c r="D58" s="11"/>
      <c r="E58" s="11">
        <v>3235</v>
      </c>
      <c r="F58" s="11" t="s">
        <v>86</v>
      </c>
      <c r="G58" s="8">
        <v>118238.94</v>
      </c>
      <c r="H58" s="8"/>
      <c r="I58" s="8"/>
      <c r="J58" s="99">
        <v>156031.78</v>
      </c>
      <c r="K58" s="104">
        <f t="shared" si="7"/>
        <v>131.96310792366711</v>
      </c>
      <c r="L58" s="104"/>
    </row>
    <row r="59" spans="2:12" x14ac:dyDescent="0.25">
      <c r="B59" s="11"/>
      <c r="C59" s="11"/>
      <c r="D59" s="11"/>
      <c r="E59" s="11">
        <v>3236</v>
      </c>
      <c r="F59" s="11" t="s">
        <v>87</v>
      </c>
      <c r="G59" s="8">
        <v>22582.31</v>
      </c>
      <c r="H59" s="8"/>
      <c r="I59" s="8"/>
      <c r="J59" s="99">
        <v>41562.71</v>
      </c>
      <c r="K59" s="104">
        <f t="shared" si="7"/>
        <v>184.04986026673089</v>
      </c>
      <c r="L59" s="104"/>
    </row>
    <row r="60" spans="2:12" x14ac:dyDescent="0.25">
      <c r="B60" s="11"/>
      <c r="C60" s="11"/>
      <c r="D60" s="11"/>
      <c r="E60" s="11">
        <v>3237</v>
      </c>
      <c r="F60" s="11" t="s">
        <v>89</v>
      </c>
      <c r="G60" s="8">
        <v>2418778.48</v>
      </c>
      <c r="H60" s="8"/>
      <c r="I60" s="8"/>
      <c r="J60" s="99">
        <v>9693331.3800000008</v>
      </c>
      <c r="K60" s="104">
        <f t="shared" si="7"/>
        <v>400.7531677725197</v>
      </c>
      <c r="L60" s="104"/>
    </row>
    <row r="61" spans="2:12" x14ac:dyDescent="0.25">
      <c r="B61" s="11"/>
      <c r="C61" s="11"/>
      <c r="D61" s="11"/>
      <c r="E61" s="11">
        <v>3238</v>
      </c>
      <c r="F61" s="11" t="s">
        <v>88</v>
      </c>
      <c r="G61" s="8">
        <v>3214414.47</v>
      </c>
      <c r="H61" s="8"/>
      <c r="I61" s="8"/>
      <c r="J61" s="99">
        <v>4524472.99</v>
      </c>
      <c r="K61" s="104">
        <f t="shared" si="7"/>
        <v>140.75574361137069</v>
      </c>
      <c r="L61" s="104"/>
    </row>
    <row r="62" spans="2:12" x14ac:dyDescent="0.25">
      <c r="B62" s="11"/>
      <c r="C62" s="11"/>
      <c r="D62" s="11"/>
      <c r="E62" s="11">
        <v>3239</v>
      </c>
      <c r="F62" s="11" t="s">
        <v>90</v>
      </c>
      <c r="G62" s="8">
        <v>203393.39</v>
      </c>
      <c r="H62" s="8"/>
      <c r="I62" s="8"/>
      <c r="J62" s="99">
        <v>235645.36</v>
      </c>
      <c r="K62" s="104">
        <f t="shared" si="7"/>
        <v>115.8569410736504</v>
      </c>
      <c r="L62" s="104"/>
    </row>
    <row r="63" spans="2:12" x14ac:dyDescent="0.25">
      <c r="B63" s="11"/>
      <c r="C63" s="11"/>
      <c r="D63" s="11">
        <v>329</v>
      </c>
      <c r="E63" s="11"/>
      <c r="F63" s="11" t="s">
        <v>91</v>
      </c>
      <c r="G63" s="8">
        <f>SUM(G64:G70)</f>
        <v>159997.18999999997</v>
      </c>
      <c r="H63" s="8"/>
      <c r="I63" s="8"/>
      <c r="J63" s="99">
        <f>SUM(J64:J70)</f>
        <v>119128.54</v>
      </c>
      <c r="K63" s="104">
        <f t="shared" si="7"/>
        <v>74.456645144830375</v>
      </c>
      <c r="L63" s="104"/>
    </row>
    <row r="64" spans="2:12" ht="25.5" x14ac:dyDescent="0.25">
      <c r="B64" s="11"/>
      <c r="C64" s="11"/>
      <c r="D64" s="11"/>
      <c r="E64" s="11">
        <v>3291</v>
      </c>
      <c r="F64" s="30" t="s">
        <v>92</v>
      </c>
      <c r="G64" s="8">
        <v>120836.28</v>
      </c>
      <c r="H64" s="8"/>
      <c r="I64" s="8"/>
      <c r="J64" s="99">
        <v>88410.03</v>
      </c>
      <c r="K64" s="104">
        <f t="shared" si="7"/>
        <v>73.16513715913797</v>
      </c>
      <c r="L64" s="104"/>
    </row>
    <row r="65" spans="2:12" x14ac:dyDescent="0.25">
      <c r="B65" s="11"/>
      <c r="C65" s="11"/>
      <c r="D65" s="11"/>
      <c r="E65" s="11">
        <v>3292</v>
      </c>
      <c r="F65" s="11" t="s">
        <v>93</v>
      </c>
      <c r="G65" s="8">
        <v>5191.29</v>
      </c>
      <c r="H65" s="8"/>
      <c r="I65" s="8"/>
      <c r="J65" s="99">
        <v>5257.08</v>
      </c>
      <c r="K65" s="104">
        <f t="shared" si="7"/>
        <v>101.26731506041851</v>
      </c>
      <c r="L65" s="104"/>
    </row>
    <row r="66" spans="2:12" x14ac:dyDescent="0.25">
      <c r="B66" s="11"/>
      <c r="C66" s="11"/>
      <c r="D66" s="11"/>
      <c r="E66" s="11">
        <v>3293</v>
      </c>
      <c r="F66" s="11" t="s">
        <v>94</v>
      </c>
      <c r="G66" s="8">
        <v>2154.31</v>
      </c>
      <c r="H66" s="8"/>
      <c r="I66" s="8"/>
      <c r="J66" s="99">
        <v>1132.47</v>
      </c>
      <c r="K66" s="104">
        <f t="shared" si="7"/>
        <v>52.567643468210242</v>
      </c>
      <c r="L66" s="104"/>
    </row>
    <row r="67" spans="2:12" x14ac:dyDescent="0.25">
      <c r="B67" s="11"/>
      <c r="C67" s="11"/>
      <c r="D67" s="11"/>
      <c r="E67" s="11">
        <v>3294</v>
      </c>
      <c r="F67" s="11" t="s">
        <v>95</v>
      </c>
      <c r="G67" s="8">
        <v>8598.67</v>
      </c>
      <c r="H67" s="8"/>
      <c r="I67" s="8"/>
      <c r="J67" s="99">
        <v>8764</v>
      </c>
      <c r="K67" s="104">
        <f t="shared" si="7"/>
        <v>101.92273921432036</v>
      </c>
      <c r="L67" s="104"/>
    </row>
    <row r="68" spans="2:12" x14ac:dyDescent="0.25">
      <c r="B68" s="11"/>
      <c r="C68" s="11"/>
      <c r="D68" s="11"/>
      <c r="E68" s="11">
        <v>3295</v>
      </c>
      <c r="F68" s="11" t="s">
        <v>96</v>
      </c>
      <c r="G68" s="8">
        <v>3510.24</v>
      </c>
      <c r="H68" s="8"/>
      <c r="I68" s="8"/>
      <c r="J68" s="99">
        <v>322.54000000000002</v>
      </c>
      <c r="K68" s="104">
        <f t="shared" si="7"/>
        <v>9.1885455125575479</v>
      </c>
      <c r="L68" s="104"/>
    </row>
    <row r="69" spans="2:12" x14ac:dyDescent="0.25">
      <c r="B69" s="11"/>
      <c r="C69" s="11"/>
      <c r="D69" s="11"/>
      <c r="E69" s="11">
        <v>3296</v>
      </c>
      <c r="F69" s="11" t="s">
        <v>97</v>
      </c>
      <c r="G69" s="8">
        <v>18552.47</v>
      </c>
      <c r="H69" s="8"/>
      <c r="I69" s="8"/>
      <c r="J69" s="99">
        <v>14174.77</v>
      </c>
      <c r="K69" s="104">
        <f t="shared" si="7"/>
        <v>76.403681019292847</v>
      </c>
      <c r="L69" s="104"/>
    </row>
    <row r="70" spans="2:12" x14ac:dyDescent="0.25">
      <c r="B70" s="11"/>
      <c r="C70" s="11"/>
      <c r="D70" s="11"/>
      <c r="E70" s="11">
        <v>3299</v>
      </c>
      <c r="F70" s="11" t="s">
        <v>91</v>
      </c>
      <c r="G70" s="8">
        <v>1153.93</v>
      </c>
      <c r="H70" s="8"/>
      <c r="I70" s="8"/>
      <c r="J70" s="99">
        <v>1067.6500000000001</v>
      </c>
      <c r="K70" s="104">
        <f t="shared" si="7"/>
        <v>92.522943332784493</v>
      </c>
      <c r="L70" s="104"/>
    </row>
    <row r="71" spans="2:12" x14ac:dyDescent="0.25">
      <c r="B71" s="11"/>
      <c r="C71" s="11">
        <v>34</v>
      </c>
      <c r="D71" s="11"/>
      <c r="E71" s="11"/>
      <c r="F71" s="11" t="s">
        <v>98</v>
      </c>
      <c r="G71" s="8">
        <f>G72</f>
        <v>349.67</v>
      </c>
      <c r="H71" s="8">
        <v>15926</v>
      </c>
      <c r="I71" s="8">
        <v>15926</v>
      </c>
      <c r="J71" s="99">
        <f>J72</f>
        <v>620.81999999999994</v>
      </c>
      <c r="K71" s="104">
        <f t="shared" si="7"/>
        <v>177.54454199673975</v>
      </c>
      <c r="L71" s="104">
        <f>J71/I71*100</f>
        <v>3.8981539620745944</v>
      </c>
    </row>
    <row r="72" spans="2:12" x14ac:dyDescent="0.25">
      <c r="B72" s="11"/>
      <c r="C72" s="11"/>
      <c r="D72" s="11">
        <v>343</v>
      </c>
      <c r="E72" s="11"/>
      <c r="F72" s="11" t="s">
        <v>99</v>
      </c>
      <c r="G72" s="8">
        <f>G73+G74</f>
        <v>349.67</v>
      </c>
      <c r="H72" s="8"/>
      <c r="I72" s="8"/>
      <c r="J72" s="99">
        <f>J73+J74</f>
        <v>620.81999999999994</v>
      </c>
      <c r="K72" s="104">
        <f t="shared" si="7"/>
        <v>177.54454199673975</v>
      </c>
      <c r="L72" s="104"/>
    </row>
    <row r="73" spans="2:12" x14ac:dyDescent="0.25">
      <c r="B73" s="11"/>
      <c r="C73" s="11"/>
      <c r="D73" s="11"/>
      <c r="E73" s="11">
        <v>3433</v>
      </c>
      <c r="F73" s="11" t="s">
        <v>100</v>
      </c>
      <c r="G73" s="8">
        <v>349.67</v>
      </c>
      <c r="H73" s="8"/>
      <c r="I73" s="8"/>
      <c r="J73" s="99">
        <v>594.28</v>
      </c>
      <c r="K73" s="104">
        <f t="shared" si="7"/>
        <v>169.95452855549516</v>
      </c>
      <c r="L73" s="104"/>
    </row>
    <row r="74" spans="2:12" x14ac:dyDescent="0.25">
      <c r="B74" s="11"/>
      <c r="C74" s="11"/>
      <c r="D74" s="11"/>
      <c r="E74" s="11">
        <v>3434</v>
      </c>
      <c r="F74" s="11" t="s">
        <v>101</v>
      </c>
      <c r="G74" s="8"/>
      <c r="H74" s="8"/>
      <c r="I74" s="8"/>
      <c r="J74" s="99">
        <v>26.54</v>
      </c>
      <c r="K74" s="104"/>
      <c r="L74" s="104"/>
    </row>
    <row r="75" spans="2:12" ht="25.5" x14ac:dyDescent="0.25">
      <c r="B75" s="11"/>
      <c r="C75" s="11">
        <v>36</v>
      </c>
      <c r="D75" s="11"/>
      <c r="E75" s="11"/>
      <c r="F75" s="30" t="s">
        <v>102</v>
      </c>
      <c r="G75" s="8">
        <f>G76+G79</f>
        <v>0</v>
      </c>
      <c r="H75" s="8">
        <v>2871335</v>
      </c>
      <c r="I75" s="8">
        <v>2871335</v>
      </c>
      <c r="J75" s="99">
        <f>J76+J79</f>
        <v>627794.84000000008</v>
      </c>
      <c r="K75" s="104"/>
      <c r="L75" s="104">
        <f>J75/I75*100</f>
        <v>21.864214381115406</v>
      </c>
    </row>
    <row r="76" spans="2:12" x14ac:dyDescent="0.25">
      <c r="B76" s="11"/>
      <c r="C76" s="11"/>
      <c r="D76" s="11">
        <v>368</v>
      </c>
      <c r="E76" s="11"/>
      <c r="F76" s="11" t="s">
        <v>103</v>
      </c>
      <c r="G76" s="8">
        <f>G77+G78</f>
        <v>0</v>
      </c>
      <c r="H76" s="8"/>
      <c r="I76" s="8"/>
      <c r="J76" s="99">
        <f>J77+J78</f>
        <v>343765.54000000004</v>
      </c>
      <c r="K76" s="104"/>
      <c r="L76" s="104"/>
    </row>
    <row r="77" spans="2:12" x14ac:dyDescent="0.25">
      <c r="B77" s="11"/>
      <c r="C77" s="11"/>
      <c r="D77" s="11"/>
      <c r="E77" s="11">
        <v>3681</v>
      </c>
      <c r="F77" s="11" t="s">
        <v>104</v>
      </c>
      <c r="G77" s="8"/>
      <c r="H77" s="8"/>
      <c r="I77" s="8"/>
      <c r="J77" s="99">
        <v>11823.46</v>
      </c>
      <c r="K77" s="104"/>
      <c r="L77" s="104"/>
    </row>
    <row r="78" spans="2:12" ht="27.75" customHeight="1" x14ac:dyDescent="0.25">
      <c r="B78" s="11"/>
      <c r="C78" s="11"/>
      <c r="D78" s="11"/>
      <c r="E78" s="11">
        <v>3682</v>
      </c>
      <c r="F78" s="30" t="s">
        <v>105</v>
      </c>
      <c r="G78" s="8"/>
      <c r="H78" s="8"/>
      <c r="I78" s="8"/>
      <c r="J78" s="99">
        <v>331942.08</v>
      </c>
      <c r="K78" s="104"/>
      <c r="L78" s="104"/>
    </row>
    <row r="79" spans="2:12" ht="25.5" x14ac:dyDescent="0.25">
      <c r="B79" s="11"/>
      <c r="C79" s="11"/>
      <c r="D79" s="11">
        <v>369</v>
      </c>
      <c r="E79" s="11"/>
      <c r="F79" s="30" t="s">
        <v>107</v>
      </c>
      <c r="G79" s="8">
        <f>G80+G81</f>
        <v>0</v>
      </c>
      <c r="H79" s="8"/>
      <c r="I79" s="8"/>
      <c r="J79" s="99">
        <f>J80+J81</f>
        <v>284029.3</v>
      </c>
      <c r="K79" s="104"/>
      <c r="L79" s="104"/>
    </row>
    <row r="80" spans="2:12" ht="25.5" x14ac:dyDescent="0.25">
      <c r="B80" s="11"/>
      <c r="C80" s="11"/>
      <c r="D80" s="11"/>
      <c r="E80" s="11">
        <v>3693</v>
      </c>
      <c r="F80" s="30" t="s">
        <v>106</v>
      </c>
      <c r="G80" s="8"/>
      <c r="H80" s="8"/>
      <c r="I80" s="8"/>
      <c r="J80" s="99">
        <v>101906.72</v>
      </c>
      <c r="K80" s="104"/>
      <c r="L80" s="104"/>
    </row>
    <row r="81" spans="2:12" ht="25.5" x14ac:dyDescent="0.25">
      <c r="B81" s="11"/>
      <c r="C81" s="11"/>
      <c r="D81" s="11"/>
      <c r="E81" s="11">
        <v>3694</v>
      </c>
      <c r="F81" s="30" t="s">
        <v>108</v>
      </c>
      <c r="G81" s="8"/>
      <c r="H81" s="8"/>
      <c r="I81" s="8"/>
      <c r="J81" s="99">
        <v>182122.58</v>
      </c>
      <c r="K81" s="104"/>
      <c r="L81" s="104"/>
    </row>
    <row r="82" spans="2:12" ht="31.5" customHeight="1" x14ac:dyDescent="0.25">
      <c r="B82" s="13">
        <v>4</v>
      </c>
      <c r="C82" s="14"/>
      <c r="D82" s="14"/>
      <c r="E82" s="14"/>
      <c r="F82" s="18" t="s">
        <v>6</v>
      </c>
      <c r="G82" s="62">
        <f>G83+G86+G97+G100</f>
        <v>778954.14999999991</v>
      </c>
      <c r="H82" s="62">
        <f>SUM(H83:H100)</f>
        <v>3950673</v>
      </c>
      <c r="I82" s="62">
        <f>SUM(I83:I100)</f>
        <v>3950673</v>
      </c>
      <c r="J82" s="98">
        <f>J83+J86+J97+J100</f>
        <v>1221848.3899999999</v>
      </c>
      <c r="K82" s="103">
        <f t="shared" si="7"/>
        <v>156.85754931788989</v>
      </c>
      <c r="L82" s="103">
        <f>J82/I82*100</f>
        <v>30.92760119604938</v>
      </c>
    </row>
    <row r="83" spans="2:12" ht="25.5" x14ac:dyDescent="0.25">
      <c r="B83" s="15"/>
      <c r="C83" s="15">
        <v>41</v>
      </c>
      <c r="D83" s="15"/>
      <c r="E83" s="15"/>
      <c r="F83" s="19" t="s">
        <v>7</v>
      </c>
      <c r="G83" s="8">
        <f>G84</f>
        <v>36529.919999999998</v>
      </c>
      <c r="H83" s="8">
        <v>676886</v>
      </c>
      <c r="I83" s="9">
        <f>676886</f>
        <v>676886</v>
      </c>
      <c r="J83" s="99">
        <f>J84</f>
        <v>98000.73</v>
      </c>
      <c r="K83" s="104">
        <f t="shared" si="7"/>
        <v>268.27523848943554</v>
      </c>
      <c r="L83" s="104">
        <f>J83/I83*100</f>
        <v>14.478173577234571</v>
      </c>
    </row>
    <row r="84" spans="2:12" x14ac:dyDescent="0.25">
      <c r="B84" s="15"/>
      <c r="C84" s="15"/>
      <c r="D84" s="11">
        <v>412</v>
      </c>
      <c r="E84" s="11"/>
      <c r="F84" s="11" t="s">
        <v>109</v>
      </c>
      <c r="G84" s="8">
        <f>G85</f>
        <v>36529.919999999998</v>
      </c>
      <c r="H84" s="8"/>
      <c r="I84" s="9"/>
      <c r="J84" s="99">
        <f>J85</f>
        <v>98000.73</v>
      </c>
      <c r="K84" s="104">
        <f t="shared" si="7"/>
        <v>268.27523848943554</v>
      </c>
      <c r="L84" s="104"/>
    </row>
    <row r="85" spans="2:12" x14ac:dyDescent="0.25">
      <c r="B85" s="15"/>
      <c r="C85" s="15"/>
      <c r="D85" s="11"/>
      <c r="E85" s="11">
        <v>4123</v>
      </c>
      <c r="F85" s="11" t="s">
        <v>110</v>
      </c>
      <c r="G85" s="8">
        <v>36529.919999999998</v>
      </c>
      <c r="H85" s="8"/>
      <c r="I85" s="9"/>
      <c r="J85" s="99">
        <v>98000.73</v>
      </c>
      <c r="K85" s="104">
        <f>J85/G85*100</f>
        <v>268.27523848943554</v>
      </c>
      <c r="L85" s="104"/>
    </row>
    <row r="86" spans="2:12" ht="27" customHeight="1" x14ac:dyDescent="0.25">
      <c r="B86" s="15"/>
      <c r="C86" s="15">
        <v>42</v>
      </c>
      <c r="D86" s="11"/>
      <c r="E86" s="11"/>
      <c r="F86" s="30" t="s">
        <v>111</v>
      </c>
      <c r="G86" s="8">
        <f>G87+G90+G95</f>
        <v>576511.14999999991</v>
      </c>
      <c r="H86" s="8">
        <v>2186458</v>
      </c>
      <c r="I86" s="9">
        <v>2186458</v>
      </c>
      <c r="J86" s="99">
        <f>J87+J90+J95</f>
        <v>896529.5199999999</v>
      </c>
      <c r="K86" s="104">
        <f t="shared" si="7"/>
        <v>155.50948494231204</v>
      </c>
      <c r="L86" s="104">
        <f>J86/I86*100</f>
        <v>41.003738466506093</v>
      </c>
    </row>
    <row r="87" spans="2:12" x14ac:dyDescent="0.25">
      <c r="B87" s="15"/>
      <c r="C87" s="15"/>
      <c r="D87" s="11">
        <v>421</v>
      </c>
      <c r="E87" s="11"/>
      <c r="F87" s="11" t="s">
        <v>112</v>
      </c>
      <c r="G87" s="8">
        <f>G88+G89</f>
        <v>64429.13</v>
      </c>
      <c r="H87" s="8"/>
      <c r="I87" s="9"/>
      <c r="J87" s="99">
        <f>J88+J89</f>
        <v>281358.17</v>
      </c>
      <c r="K87" s="104">
        <f t="shared" si="7"/>
        <v>436.69403886099349</v>
      </c>
      <c r="L87" s="104"/>
    </row>
    <row r="88" spans="2:12" x14ac:dyDescent="0.25">
      <c r="B88" s="15"/>
      <c r="C88" s="15"/>
      <c r="D88" s="11"/>
      <c r="E88" s="11">
        <v>4212</v>
      </c>
      <c r="F88" s="11" t="s">
        <v>113</v>
      </c>
      <c r="G88" s="8">
        <v>60513.81</v>
      </c>
      <c r="H88" s="8"/>
      <c r="I88" s="9"/>
      <c r="J88" s="99">
        <v>281358.17</v>
      </c>
      <c r="K88" s="104">
        <f>J88/G88*100</f>
        <v>464.94869518214108</v>
      </c>
      <c r="L88" s="104"/>
    </row>
    <row r="89" spans="2:12" x14ac:dyDescent="0.25">
      <c r="B89" s="15"/>
      <c r="C89" s="15"/>
      <c r="D89" s="11"/>
      <c r="E89" s="11">
        <v>4214</v>
      </c>
      <c r="F89" s="11" t="s">
        <v>114</v>
      </c>
      <c r="G89" s="8">
        <v>3915.32</v>
      </c>
      <c r="H89" s="8"/>
      <c r="I89" s="9"/>
      <c r="J89" s="99"/>
      <c r="K89" s="104">
        <f t="shared" si="7"/>
        <v>0</v>
      </c>
      <c r="L89" s="104"/>
    </row>
    <row r="90" spans="2:12" ht="22.5" customHeight="1" x14ac:dyDescent="0.25">
      <c r="B90" s="15"/>
      <c r="C90" s="15"/>
      <c r="D90" s="11">
        <v>422</v>
      </c>
      <c r="E90" s="11"/>
      <c r="F90" s="11" t="s">
        <v>115</v>
      </c>
      <c r="G90" s="8">
        <f>SUM(G91:G94)</f>
        <v>512082.01999999996</v>
      </c>
      <c r="H90" s="8"/>
      <c r="I90" s="9"/>
      <c r="J90" s="99">
        <f>SUM(J91:J94)</f>
        <v>610126.44999999995</v>
      </c>
      <c r="K90" s="104">
        <f t="shared" si="7"/>
        <v>119.14623559718032</v>
      </c>
      <c r="L90" s="104"/>
    </row>
    <row r="91" spans="2:12" x14ac:dyDescent="0.25">
      <c r="B91" s="15"/>
      <c r="C91" s="15"/>
      <c r="D91" s="11"/>
      <c r="E91" s="11">
        <v>4221</v>
      </c>
      <c r="F91" s="11" t="s">
        <v>116</v>
      </c>
      <c r="G91" s="8">
        <v>506598.65</v>
      </c>
      <c r="H91" s="8"/>
      <c r="I91" s="9"/>
      <c r="J91" s="99">
        <v>573677.21</v>
      </c>
      <c r="K91" s="104">
        <f t="shared" si="7"/>
        <v>113.2409669863905</v>
      </c>
      <c r="L91" s="104"/>
    </row>
    <row r="92" spans="2:12" x14ac:dyDescent="0.25">
      <c r="B92" s="15"/>
      <c r="C92" s="15"/>
      <c r="D92" s="11"/>
      <c r="E92" s="11">
        <v>4222</v>
      </c>
      <c r="F92" s="11" t="s">
        <v>117</v>
      </c>
      <c r="G92" s="8">
        <v>132.72</v>
      </c>
      <c r="H92" s="8"/>
      <c r="I92" s="9"/>
      <c r="J92" s="99">
        <v>36.76</v>
      </c>
      <c r="K92" s="104">
        <f t="shared" si="7"/>
        <v>27.697408077154911</v>
      </c>
      <c r="L92" s="104"/>
    </row>
    <row r="93" spans="2:12" x14ac:dyDescent="0.25">
      <c r="B93" s="15"/>
      <c r="C93" s="15"/>
      <c r="D93" s="11"/>
      <c r="E93" s="11">
        <v>4223</v>
      </c>
      <c r="F93" s="11" t="s">
        <v>118</v>
      </c>
      <c r="G93" s="8">
        <v>4565.67</v>
      </c>
      <c r="H93" s="8"/>
      <c r="I93" s="9"/>
      <c r="J93" s="99">
        <v>35412.480000000003</v>
      </c>
      <c r="K93" s="104">
        <f t="shared" si="7"/>
        <v>775.62504517409275</v>
      </c>
      <c r="L93" s="104"/>
    </row>
    <row r="94" spans="2:12" x14ac:dyDescent="0.25">
      <c r="B94" s="15"/>
      <c r="C94" s="15"/>
      <c r="D94" s="11"/>
      <c r="E94" s="11">
        <v>4225</v>
      </c>
      <c r="F94" s="11" t="s">
        <v>119</v>
      </c>
      <c r="G94" s="8">
        <v>784.98</v>
      </c>
      <c r="H94" s="8"/>
      <c r="I94" s="9"/>
      <c r="J94" s="99">
        <v>1000</v>
      </c>
      <c r="K94" s="104">
        <f t="shared" si="7"/>
        <v>127.39178068231038</v>
      </c>
      <c r="L94" s="104"/>
    </row>
    <row r="95" spans="2:12" x14ac:dyDescent="0.25">
      <c r="B95" s="15"/>
      <c r="C95" s="15"/>
      <c r="D95" s="11">
        <v>426</v>
      </c>
      <c r="E95" s="11"/>
      <c r="F95" s="11" t="s">
        <v>120</v>
      </c>
      <c r="G95" s="8"/>
      <c r="H95" s="8"/>
      <c r="I95" s="9"/>
      <c r="J95" s="99">
        <f>J96</f>
        <v>5044.8999999999996</v>
      </c>
      <c r="K95" s="104"/>
      <c r="L95" s="104"/>
    </row>
    <row r="96" spans="2:12" x14ac:dyDescent="0.25">
      <c r="B96" s="15"/>
      <c r="C96" s="15"/>
      <c r="D96" s="11"/>
      <c r="E96" s="11">
        <v>4262</v>
      </c>
      <c r="F96" s="11" t="s">
        <v>121</v>
      </c>
      <c r="G96" s="8"/>
      <c r="H96" s="8"/>
      <c r="I96" s="9"/>
      <c r="J96" s="99">
        <v>5044.8999999999996</v>
      </c>
      <c r="K96" s="104"/>
      <c r="L96" s="104"/>
    </row>
    <row r="97" spans="2:12" ht="25.5" x14ac:dyDescent="0.25">
      <c r="B97" s="15"/>
      <c r="C97" s="15">
        <v>43</v>
      </c>
      <c r="D97" s="11"/>
      <c r="E97" s="11"/>
      <c r="F97" s="30" t="s">
        <v>122</v>
      </c>
      <c r="G97" s="8">
        <f>G98</f>
        <v>165913.07999999999</v>
      </c>
      <c r="H97" s="8">
        <v>1074057</v>
      </c>
      <c r="I97" s="9">
        <v>1074057</v>
      </c>
      <c r="J97" s="99">
        <f>J98</f>
        <v>227318.14</v>
      </c>
      <c r="K97" s="104">
        <f t="shared" si="7"/>
        <v>137.01037916962304</v>
      </c>
      <c r="L97" s="104">
        <f>J97/I97*100</f>
        <v>21.164439131256536</v>
      </c>
    </row>
    <row r="98" spans="2:12" x14ac:dyDescent="0.25">
      <c r="B98" s="15"/>
      <c r="C98" s="15"/>
      <c r="D98" s="11">
        <v>431</v>
      </c>
      <c r="E98" s="11"/>
      <c r="F98" s="30" t="s">
        <v>123</v>
      </c>
      <c r="G98" s="8">
        <f>G99</f>
        <v>165913.07999999999</v>
      </c>
      <c r="H98" s="8"/>
      <c r="I98" s="9"/>
      <c r="J98" s="99">
        <f>J99</f>
        <v>227318.14</v>
      </c>
      <c r="K98" s="104">
        <f t="shared" si="7"/>
        <v>137.01037916962304</v>
      </c>
      <c r="L98" s="104"/>
    </row>
    <row r="99" spans="2:12" ht="25.5" x14ac:dyDescent="0.25">
      <c r="B99" s="15"/>
      <c r="C99" s="15"/>
      <c r="D99" s="11"/>
      <c r="E99" s="11">
        <v>4312</v>
      </c>
      <c r="F99" s="30" t="s">
        <v>124</v>
      </c>
      <c r="G99" s="8">
        <v>165913.07999999999</v>
      </c>
      <c r="H99" s="8"/>
      <c r="I99" s="9"/>
      <c r="J99" s="99">
        <v>227318.14</v>
      </c>
      <c r="K99" s="104">
        <f t="shared" si="7"/>
        <v>137.01037916962304</v>
      </c>
      <c r="L99" s="104"/>
    </row>
    <row r="100" spans="2:12" ht="25.5" x14ac:dyDescent="0.25">
      <c r="B100" s="15"/>
      <c r="C100" s="15">
        <v>45</v>
      </c>
      <c r="D100" s="11"/>
      <c r="E100" s="11"/>
      <c r="F100" s="30" t="s">
        <v>125</v>
      </c>
      <c r="G100" s="8"/>
      <c r="H100" s="8">
        <v>13272</v>
      </c>
      <c r="I100" s="9">
        <v>13272</v>
      </c>
      <c r="J100" s="99"/>
      <c r="K100" s="104"/>
      <c r="L100" s="104"/>
    </row>
    <row r="101" spans="2:12" x14ac:dyDescent="0.25">
      <c r="B101" s="55"/>
      <c r="C101" s="55"/>
      <c r="D101" s="56"/>
      <c r="E101" s="56"/>
      <c r="F101" s="57"/>
      <c r="G101" s="58"/>
      <c r="H101" s="58"/>
      <c r="I101" s="59"/>
      <c r="J101" s="60"/>
      <c r="K101" s="60"/>
      <c r="L101" s="60"/>
    </row>
    <row r="104" spans="2:12" x14ac:dyDescent="0.2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2:12" x14ac:dyDescent="0.25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2:12" x14ac:dyDescent="0.25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8" spans="2:12" ht="15" customHeight="1" x14ac:dyDescent="0.25"/>
    <row r="110" spans="2:12" ht="4.5" customHeight="1" x14ac:dyDescent="0.25"/>
  </sheetData>
  <mergeCells count="7">
    <mergeCell ref="B2:L2"/>
    <mergeCell ref="B4:L4"/>
    <mergeCell ref="B6:L6"/>
    <mergeCell ref="B30:F30"/>
    <mergeCell ref="B9:F9"/>
    <mergeCell ref="B29:F2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workbookViewId="0">
      <selection activeCell="F31" sqref="F31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28" t="s">
        <v>40</v>
      </c>
      <c r="C2" s="128"/>
      <c r="D2" s="128"/>
      <c r="E2" s="128"/>
      <c r="F2" s="128"/>
      <c r="G2" s="128"/>
      <c r="H2" s="128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3" t="s">
        <v>8</v>
      </c>
      <c r="C4" s="43" t="s">
        <v>24</v>
      </c>
      <c r="D4" s="43" t="s">
        <v>53</v>
      </c>
      <c r="E4" s="43" t="s">
        <v>50</v>
      </c>
      <c r="F4" s="43" t="s">
        <v>25</v>
      </c>
      <c r="G4" s="43" t="s">
        <v>26</v>
      </c>
      <c r="H4" s="43" t="s">
        <v>51</v>
      </c>
    </row>
    <row r="5" spans="2:8" x14ac:dyDescent="0.25">
      <c r="B5" s="43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37</v>
      </c>
      <c r="H5" s="45" t="s">
        <v>38</v>
      </c>
    </row>
    <row r="6" spans="2:8" x14ac:dyDescent="0.25">
      <c r="B6" s="10" t="s">
        <v>47</v>
      </c>
      <c r="C6" s="97">
        <f>C7+C9+C11+C15</f>
        <v>1529876.2599999998</v>
      </c>
      <c r="D6" s="97">
        <f>D9+D11</f>
        <v>7147841</v>
      </c>
      <c r="E6" s="97">
        <f>E9+E11</f>
        <v>7147841</v>
      </c>
      <c r="F6" s="96">
        <f>F7+F9+F11+F15</f>
        <v>1803888.71</v>
      </c>
      <c r="G6" s="103">
        <f>F6/C6*100</f>
        <v>117.91075900478386</v>
      </c>
      <c r="H6" s="103">
        <f>F6/E6*100</f>
        <v>25.236833192008607</v>
      </c>
    </row>
    <row r="7" spans="2:8" x14ac:dyDescent="0.25">
      <c r="B7" s="10" t="s">
        <v>18</v>
      </c>
      <c r="C7" s="62">
        <f>C8</f>
        <v>18100.919999999998</v>
      </c>
      <c r="D7" s="62"/>
      <c r="E7" s="62"/>
      <c r="F7" s="98">
        <f>F8</f>
        <v>26495.93</v>
      </c>
      <c r="G7" s="103">
        <f t="shared" ref="G7:G31" si="0">F7/C7*100</f>
        <v>146.37891333700168</v>
      </c>
      <c r="H7" s="103"/>
    </row>
    <row r="8" spans="2:8" x14ac:dyDescent="0.25">
      <c r="B8" s="27" t="s">
        <v>19</v>
      </c>
      <c r="C8" s="8">
        <v>18100.919999999998</v>
      </c>
      <c r="D8" s="8"/>
      <c r="E8" s="8"/>
      <c r="F8" s="99">
        <v>26495.93</v>
      </c>
      <c r="G8" s="104">
        <f t="shared" si="0"/>
        <v>146.37891333700168</v>
      </c>
      <c r="H8" s="104"/>
    </row>
    <row r="9" spans="2:8" s="94" customFormat="1" x14ac:dyDescent="0.25">
      <c r="B9" s="10" t="s">
        <v>21</v>
      </c>
      <c r="C9" s="62">
        <f>C10</f>
        <v>0</v>
      </c>
      <c r="D9" s="62">
        <f>D10</f>
        <v>51536</v>
      </c>
      <c r="E9" s="62">
        <f>E10</f>
        <v>51536</v>
      </c>
      <c r="F9" s="98"/>
      <c r="G9" s="103"/>
      <c r="H9" s="103"/>
    </row>
    <row r="10" spans="2:8" x14ac:dyDescent="0.25">
      <c r="B10" s="29" t="s">
        <v>22</v>
      </c>
      <c r="C10" s="8"/>
      <c r="D10" s="8">
        <v>51536</v>
      </c>
      <c r="E10" s="8">
        <v>51536</v>
      </c>
      <c r="F10" s="99"/>
      <c r="G10" s="104"/>
      <c r="H10" s="104"/>
    </row>
    <row r="11" spans="2:8" s="94" customFormat="1" x14ac:dyDescent="0.25">
      <c r="B11" s="10" t="s">
        <v>136</v>
      </c>
      <c r="C11" s="62">
        <f>C12+C13+C14</f>
        <v>1510779.92</v>
      </c>
      <c r="D11" s="62">
        <f>D12+D13+D14</f>
        <v>7096305</v>
      </c>
      <c r="E11" s="62">
        <f>E12+E13+E14</f>
        <v>7096305</v>
      </c>
      <c r="F11" s="98">
        <f>F12+F13+F14</f>
        <v>1777392.78</v>
      </c>
      <c r="G11" s="103">
        <f t="shared" si="0"/>
        <v>117.64736587179424</v>
      </c>
      <c r="H11" s="103">
        <f t="shared" ref="H11:H31" si="1">F11/E11*100</f>
        <v>25.046736012615018</v>
      </c>
    </row>
    <row r="12" spans="2:8" x14ac:dyDescent="0.25">
      <c r="B12" s="29" t="s">
        <v>137</v>
      </c>
      <c r="C12" s="8">
        <v>348710.88</v>
      </c>
      <c r="D12" s="8">
        <v>121287</v>
      </c>
      <c r="E12" s="9">
        <v>121287</v>
      </c>
      <c r="F12" s="99">
        <v>155483.68</v>
      </c>
      <c r="G12" s="104">
        <f t="shared" si="0"/>
        <v>44.588135592442654</v>
      </c>
      <c r="H12" s="104">
        <f t="shared" si="1"/>
        <v>128.19484363534426</v>
      </c>
    </row>
    <row r="13" spans="2:8" x14ac:dyDescent="0.25">
      <c r="B13" s="29" t="s">
        <v>138</v>
      </c>
      <c r="C13" s="8">
        <v>1148926.1599999999</v>
      </c>
      <c r="D13" s="8">
        <v>6673956</v>
      </c>
      <c r="E13" s="9">
        <v>6673956</v>
      </c>
      <c r="F13" s="99">
        <v>1480439.62</v>
      </c>
      <c r="G13" s="104">
        <f t="shared" si="0"/>
        <v>128.85420069119152</v>
      </c>
      <c r="H13" s="104">
        <f t="shared" si="1"/>
        <v>22.18234012930262</v>
      </c>
    </row>
    <row r="14" spans="2:8" x14ac:dyDescent="0.25">
      <c r="B14" s="29" t="s">
        <v>139</v>
      </c>
      <c r="C14" s="8">
        <v>13142.88</v>
      </c>
      <c r="D14" s="8">
        <v>301062</v>
      </c>
      <c r="E14" s="9">
        <v>301062</v>
      </c>
      <c r="F14" s="99">
        <v>141469.48000000001</v>
      </c>
      <c r="G14" s="104">
        <f t="shared" si="0"/>
        <v>1076.3963453976603</v>
      </c>
      <c r="H14" s="104">
        <f t="shared" si="1"/>
        <v>46.990148208674633</v>
      </c>
    </row>
    <row r="15" spans="2:8" s="94" customFormat="1" x14ac:dyDescent="0.25">
      <c r="B15" s="10" t="s">
        <v>140</v>
      </c>
      <c r="C15" s="62">
        <f>C16</f>
        <v>995.42</v>
      </c>
      <c r="D15" s="62"/>
      <c r="E15" s="95"/>
      <c r="F15" s="98"/>
      <c r="G15" s="103"/>
      <c r="H15" s="103"/>
    </row>
    <row r="16" spans="2:8" x14ac:dyDescent="0.25">
      <c r="B16" s="61" t="s">
        <v>141</v>
      </c>
      <c r="C16" s="8">
        <v>995.42</v>
      </c>
      <c r="D16" s="8"/>
      <c r="E16" s="9"/>
      <c r="F16" s="99"/>
      <c r="G16" s="104"/>
      <c r="H16" s="104"/>
    </row>
    <row r="17" spans="2:8" x14ac:dyDescent="0.25">
      <c r="B17" s="29"/>
      <c r="C17" s="8"/>
      <c r="D17" s="8"/>
      <c r="E17" s="9"/>
      <c r="F17" s="99"/>
      <c r="G17" s="104"/>
      <c r="H17" s="104"/>
    </row>
    <row r="18" spans="2:8" ht="15.75" customHeight="1" x14ac:dyDescent="0.25">
      <c r="B18" s="10" t="s">
        <v>48</v>
      </c>
      <c r="C18" s="62">
        <f>C19+C22+C24+C28+C30</f>
        <v>18065725.849999998</v>
      </c>
      <c r="D18" s="62">
        <f>D19+D22+D24+D28+D30</f>
        <v>71669810</v>
      </c>
      <c r="E18" s="95">
        <f>E19+E22+E24+E28+E30</f>
        <v>71669810</v>
      </c>
      <c r="F18" s="98">
        <f>F19+F22+F24+F28+F30</f>
        <v>28230134.950000003</v>
      </c>
      <c r="G18" s="103">
        <f t="shared" si="0"/>
        <v>156.26349688019874</v>
      </c>
      <c r="H18" s="103">
        <f t="shared" si="1"/>
        <v>39.389158349938427</v>
      </c>
    </row>
    <row r="19" spans="2:8" ht="15.75" customHeight="1" x14ac:dyDescent="0.25">
      <c r="B19" s="10" t="s">
        <v>18</v>
      </c>
      <c r="C19" s="62">
        <f>C20+C21</f>
        <v>16063293.989999998</v>
      </c>
      <c r="D19" s="62">
        <f>D20+D21</f>
        <v>63354622</v>
      </c>
      <c r="E19" s="62">
        <f>E20+E21</f>
        <v>63354622</v>
      </c>
      <c r="F19" s="98">
        <f>F20+F21</f>
        <v>26232504.57</v>
      </c>
      <c r="G19" s="103">
        <f t="shared" si="0"/>
        <v>163.30713106745551</v>
      </c>
      <c r="H19" s="103">
        <f t="shared" si="1"/>
        <v>41.405826034286811</v>
      </c>
    </row>
    <row r="20" spans="2:8" x14ac:dyDescent="0.25">
      <c r="B20" s="27" t="s">
        <v>19</v>
      </c>
      <c r="C20" s="8">
        <v>15874008.539999999</v>
      </c>
      <c r="D20" s="8">
        <v>61915380</v>
      </c>
      <c r="E20" s="8">
        <v>61915380</v>
      </c>
      <c r="F20" s="99">
        <v>26052553.149999999</v>
      </c>
      <c r="G20" s="104">
        <f t="shared" si="0"/>
        <v>164.12082105381052</v>
      </c>
      <c r="H20" s="104">
        <f t="shared" si="1"/>
        <v>42.077676257498538</v>
      </c>
    </row>
    <row r="21" spans="2:8" x14ac:dyDescent="0.25">
      <c r="B21" s="28" t="s">
        <v>20</v>
      </c>
      <c r="C21" s="8">
        <v>189285.45</v>
      </c>
      <c r="D21" s="8">
        <v>1439242</v>
      </c>
      <c r="E21" s="8">
        <v>1439242</v>
      </c>
      <c r="F21" s="99">
        <v>179951.42</v>
      </c>
      <c r="G21" s="104">
        <f t="shared" si="0"/>
        <v>95.068807454561352</v>
      </c>
      <c r="H21" s="104">
        <f t="shared" si="1"/>
        <v>12.503207938623248</v>
      </c>
    </row>
    <row r="22" spans="2:8" x14ac:dyDescent="0.25">
      <c r="B22" s="10" t="s">
        <v>21</v>
      </c>
      <c r="C22" s="62"/>
      <c r="D22" s="62">
        <f>D23</f>
        <v>66361</v>
      </c>
      <c r="E22" s="95">
        <f>E23</f>
        <v>66361</v>
      </c>
      <c r="F22" s="98"/>
      <c r="G22" s="103"/>
      <c r="H22" s="103"/>
    </row>
    <row r="23" spans="2:8" x14ac:dyDescent="0.25">
      <c r="B23" s="29" t="s">
        <v>22</v>
      </c>
      <c r="C23" s="8"/>
      <c r="D23" s="8">
        <v>66361</v>
      </c>
      <c r="E23" s="9">
        <v>66361</v>
      </c>
      <c r="F23" s="99"/>
      <c r="G23" s="104"/>
      <c r="H23" s="104"/>
    </row>
    <row r="24" spans="2:8" x14ac:dyDescent="0.25">
      <c r="B24" s="10" t="s">
        <v>136</v>
      </c>
      <c r="C24" s="62">
        <f>C25+C26+C27</f>
        <v>1253958.07</v>
      </c>
      <c r="D24" s="62">
        <f>D25+D26+D27</f>
        <v>7333040</v>
      </c>
      <c r="E24" s="95">
        <f>E25+E26+E27</f>
        <v>7333040</v>
      </c>
      <c r="F24" s="98">
        <f>F25+F26+F27</f>
        <v>1728878.7100000002</v>
      </c>
      <c r="G24" s="103">
        <f t="shared" si="0"/>
        <v>137.87372571397066</v>
      </c>
      <c r="H24" s="103">
        <f t="shared" si="1"/>
        <v>23.576561835200682</v>
      </c>
    </row>
    <row r="25" spans="2:8" x14ac:dyDescent="0.25">
      <c r="B25" s="29" t="s">
        <v>137</v>
      </c>
      <c r="C25" s="8">
        <v>91889.03</v>
      </c>
      <c r="D25" s="8">
        <v>358022</v>
      </c>
      <c r="E25" s="9">
        <v>358022</v>
      </c>
      <c r="F25" s="99">
        <v>106969.61</v>
      </c>
      <c r="G25" s="104">
        <f t="shared" si="0"/>
        <v>116.41173054063145</v>
      </c>
      <c r="H25" s="104">
        <f t="shared" si="1"/>
        <v>29.877943254883775</v>
      </c>
    </row>
    <row r="26" spans="2:8" x14ac:dyDescent="0.25">
      <c r="B26" s="29" t="s">
        <v>138</v>
      </c>
      <c r="C26" s="8">
        <v>1162069.04</v>
      </c>
      <c r="D26" s="8">
        <v>6673956</v>
      </c>
      <c r="E26" s="9">
        <v>6673956</v>
      </c>
      <c r="F26" s="99">
        <v>1480439.62</v>
      </c>
      <c r="G26" s="104">
        <f t="shared" si="0"/>
        <v>127.39687308079391</v>
      </c>
      <c r="H26" s="104">
        <f t="shared" si="1"/>
        <v>22.18234012930262</v>
      </c>
    </row>
    <row r="27" spans="2:8" x14ac:dyDescent="0.25">
      <c r="B27" s="29" t="s">
        <v>139</v>
      </c>
      <c r="C27" s="8"/>
      <c r="D27" s="8">
        <v>301062</v>
      </c>
      <c r="E27" s="9">
        <v>301062</v>
      </c>
      <c r="F27" s="99">
        <v>141469.48000000001</v>
      </c>
      <c r="G27" s="104"/>
      <c r="H27" s="104">
        <f t="shared" si="1"/>
        <v>46.990148208674633</v>
      </c>
    </row>
    <row r="28" spans="2:8" x14ac:dyDescent="0.25">
      <c r="B28" s="10" t="s">
        <v>140</v>
      </c>
      <c r="C28" s="62"/>
      <c r="D28" s="62">
        <f>D29</f>
        <v>132723</v>
      </c>
      <c r="E28" s="95">
        <f>E29</f>
        <v>132723</v>
      </c>
      <c r="F28" s="98"/>
      <c r="G28" s="103"/>
      <c r="H28" s="103"/>
    </row>
    <row r="29" spans="2:8" x14ac:dyDescent="0.25">
      <c r="B29" s="61" t="s">
        <v>141</v>
      </c>
      <c r="C29" s="8"/>
      <c r="D29" s="8">
        <v>132723</v>
      </c>
      <c r="E29" s="9">
        <v>132723</v>
      </c>
      <c r="F29" s="99"/>
      <c r="G29" s="104"/>
      <c r="H29" s="104"/>
    </row>
    <row r="30" spans="2:8" x14ac:dyDescent="0.25">
      <c r="B30" s="10" t="s">
        <v>142</v>
      </c>
      <c r="C30" s="62">
        <f>C31</f>
        <v>748473.79</v>
      </c>
      <c r="D30" s="62">
        <f>D31</f>
        <v>783064</v>
      </c>
      <c r="E30" s="95">
        <f>E31</f>
        <v>783064</v>
      </c>
      <c r="F30" s="98">
        <f>F31</f>
        <v>268751.67</v>
      </c>
      <c r="G30" s="103">
        <f t="shared" si="0"/>
        <v>35.906624064952226</v>
      </c>
      <c r="H30" s="103">
        <f t="shared" si="1"/>
        <v>34.3205242483373</v>
      </c>
    </row>
    <row r="31" spans="2:8" x14ac:dyDescent="0.25">
      <c r="B31" s="61" t="s">
        <v>143</v>
      </c>
      <c r="C31" s="8">
        <v>748473.79</v>
      </c>
      <c r="D31" s="8">
        <v>783064</v>
      </c>
      <c r="E31" s="9">
        <v>783064</v>
      </c>
      <c r="F31" s="99">
        <v>268751.67</v>
      </c>
      <c r="G31" s="104">
        <f t="shared" si="0"/>
        <v>35.906624064952226</v>
      </c>
      <c r="H31" s="104">
        <f t="shared" si="1"/>
        <v>34.3205242483373</v>
      </c>
    </row>
    <row r="33" spans="2:11" x14ac:dyDescent="0.25">
      <c r="B33" s="37"/>
      <c r="C33" s="37"/>
      <c r="D33" s="37"/>
      <c r="E33" s="37"/>
      <c r="F33" s="37"/>
      <c r="G33" s="37"/>
      <c r="H33" s="37"/>
    </row>
    <row r="34" spans="2:11" x14ac:dyDescent="0.25">
      <c r="B34" s="37"/>
      <c r="C34" s="37"/>
      <c r="D34" s="37"/>
      <c r="E34" s="37"/>
      <c r="F34" s="37"/>
      <c r="G34" s="37"/>
      <c r="H34" s="37"/>
    </row>
    <row r="35" spans="2:11" x14ac:dyDescent="0.25">
      <c r="B35" s="37"/>
      <c r="C35" s="37"/>
      <c r="D35" s="37"/>
      <c r="E35" s="37"/>
      <c r="F35" s="37"/>
      <c r="G35" s="37"/>
      <c r="H35" s="37"/>
    </row>
    <row r="36" spans="2:11" ht="15" customHeight="1" x14ac:dyDescent="0.25">
      <c r="I36" s="37"/>
      <c r="J36" s="37"/>
      <c r="K36" s="37"/>
    </row>
    <row r="37" spans="2:11" x14ac:dyDescent="0.25">
      <c r="I37" s="37"/>
      <c r="J37" s="37"/>
      <c r="K37" s="37"/>
    </row>
    <row r="38" spans="2:11" x14ac:dyDescent="0.25">
      <c r="I38" s="37"/>
      <c r="J38" s="37"/>
      <c r="K38" s="37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workbookViewId="0">
      <selection activeCell="F8" sqref="F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/>
      <c r="C1" s="17"/>
      <c r="D1" s="17"/>
      <c r="E1" s="17"/>
      <c r="F1" s="4"/>
      <c r="G1" s="4"/>
      <c r="H1" s="4"/>
    </row>
    <row r="2" spans="2:8" ht="15.75" customHeight="1" x14ac:dyDescent="0.25">
      <c r="B2" s="128" t="s">
        <v>41</v>
      </c>
      <c r="C2" s="128"/>
      <c r="D2" s="128"/>
      <c r="E2" s="128"/>
      <c r="F2" s="128"/>
      <c r="G2" s="128"/>
      <c r="H2" s="128"/>
    </row>
    <row r="3" spans="2:8" ht="18" x14ac:dyDescent="0.25">
      <c r="B3" s="17"/>
      <c r="C3" s="17"/>
      <c r="D3" s="17"/>
      <c r="E3" s="17"/>
      <c r="F3" s="4"/>
      <c r="G3" s="4"/>
      <c r="H3" s="4"/>
    </row>
    <row r="4" spans="2:8" ht="25.5" x14ac:dyDescent="0.25">
      <c r="B4" s="43" t="s">
        <v>8</v>
      </c>
      <c r="C4" s="43" t="s">
        <v>60</v>
      </c>
      <c r="D4" s="43" t="s">
        <v>53</v>
      </c>
      <c r="E4" s="43" t="s">
        <v>50</v>
      </c>
      <c r="F4" s="43" t="s">
        <v>61</v>
      </c>
      <c r="G4" s="43" t="s">
        <v>26</v>
      </c>
      <c r="H4" s="43" t="s">
        <v>51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37</v>
      </c>
      <c r="H5" s="45" t="s">
        <v>38</v>
      </c>
    </row>
    <row r="6" spans="2:8" ht="15.75" customHeight="1" x14ac:dyDescent="0.25">
      <c r="B6" s="10" t="s">
        <v>48</v>
      </c>
      <c r="C6" s="62">
        <f t="shared" ref="C6:F7" si="0">C7</f>
        <v>18065725.850000001</v>
      </c>
      <c r="D6" s="62">
        <f t="shared" si="0"/>
        <v>71669810</v>
      </c>
      <c r="E6" s="62">
        <f t="shared" si="0"/>
        <v>71669810</v>
      </c>
      <c r="F6" s="98">
        <f t="shared" si="0"/>
        <v>28230134.949999999</v>
      </c>
      <c r="G6" s="103">
        <f>F6/C6*100</f>
        <v>156.26349688019869</v>
      </c>
      <c r="H6" s="103">
        <f>F6/E6*100</f>
        <v>39.38915834993842</v>
      </c>
    </row>
    <row r="7" spans="2:8" x14ac:dyDescent="0.25">
      <c r="B7" s="10" t="s">
        <v>9</v>
      </c>
      <c r="C7" s="62">
        <f t="shared" si="0"/>
        <v>18065725.850000001</v>
      </c>
      <c r="D7" s="62">
        <f t="shared" si="0"/>
        <v>71669810</v>
      </c>
      <c r="E7" s="95">
        <f t="shared" si="0"/>
        <v>71669810</v>
      </c>
      <c r="F7" s="98">
        <f t="shared" si="0"/>
        <v>28230134.949999999</v>
      </c>
      <c r="G7" s="103">
        <f t="shared" ref="G7:G8" si="1">F7/C7*100</f>
        <v>156.26349688019869</v>
      </c>
      <c r="H7" s="103">
        <f t="shared" ref="H7:H8" si="2">F7/E7*100</f>
        <v>39.38915834993842</v>
      </c>
    </row>
    <row r="8" spans="2:8" ht="25.5" x14ac:dyDescent="0.25">
      <c r="B8" s="29" t="s">
        <v>10</v>
      </c>
      <c r="C8" s="8">
        <v>18065725.850000001</v>
      </c>
      <c r="D8" s="8">
        <v>71669810</v>
      </c>
      <c r="E8" s="9">
        <v>71669810</v>
      </c>
      <c r="F8" s="99">
        <v>28230134.949999999</v>
      </c>
      <c r="G8" s="104">
        <f t="shared" si="1"/>
        <v>156.26349688019869</v>
      </c>
      <c r="H8" s="104">
        <f t="shared" si="2"/>
        <v>39.38915834993842</v>
      </c>
    </row>
    <row r="10" spans="2:8" x14ac:dyDescent="0.25">
      <c r="B10" s="37"/>
      <c r="C10" s="37"/>
      <c r="D10" s="37"/>
      <c r="E10" s="37"/>
      <c r="F10" s="37"/>
      <c r="G10" s="37"/>
      <c r="H10" s="37"/>
    </row>
    <row r="11" spans="2:8" x14ac:dyDescent="0.25">
      <c r="B11" s="37"/>
      <c r="C11" s="37"/>
      <c r="D11" s="37"/>
      <c r="E11" s="37"/>
      <c r="F11" s="37"/>
      <c r="G11" s="37"/>
      <c r="H11" s="37"/>
    </row>
    <row r="12" spans="2:8" x14ac:dyDescent="0.25">
      <c r="B12" s="37"/>
      <c r="C12" s="37"/>
      <c r="D12" s="37"/>
      <c r="E12" s="37"/>
      <c r="F12" s="37"/>
      <c r="G12" s="37"/>
      <c r="H12" s="37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workbookViewId="0">
      <selection activeCell="J11" sqref="J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17"/>
      <c r="E1" s="3"/>
      <c r="F1" s="3"/>
      <c r="G1" s="3"/>
      <c r="H1" s="3"/>
      <c r="I1" s="3"/>
      <c r="J1" s="3"/>
      <c r="K1" s="3"/>
      <c r="L1" s="17"/>
    </row>
    <row r="2" spans="2:12" ht="15.75" customHeight="1" x14ac:dyDescent="0.25">
      <c r="B2" s="128" t="s">
        <v>13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12" ht="18" x14ac:dyDescent="0.25">
      <c r="B3" s="3"/>
      <c r="C3" s="3"/>
      <c r="D3" s="17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28" t="s">
        <v>55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12" ht="15.75" customHeight="1" x14ac:dyDescent="0.25">
      <c r="B5" s="128" t="s">
        <v>42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2:12" ht="18" x14ac:dyDescent="0.25">
      <c r="B6" s="3"/>
      <c r="C6" s="3"/>
      <c r="D6" s="17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44" t="s">
        <v>8</v>
      </c>
      <c r="C7" s="145"/>
      <c r="D7" s="145"/>
      <c r="E7" s="145"/>
      <c r="F7" s="146"/>
      <c r="G7" s="46" t="s">
        <v>24</v>
      </c>
      <c r="H7" s="46" t="s">
        <v>53</v>
      </c>
      <c r="I7" s="46" t="s">
        <v>50</v>
      </c>
      <c r="J7" s="46" t="s">
        <v>25</v>
      </c>
      <c r="K7" s="46" t="s">
        <v>26</v>
      </c>
      <c r="L7" s="46" t="s">
        <v>51</v>
      </c>
    </row>
    <row r="8" spans="2:12" x14ac:dyDescent="0.25">
      <c r="B8" s="144">
        <v>1</v>
      </c>
      <c r="C8" s="145"/>
      <c r="D8" s="145"/>
      <c r="E8" s="145"/>
      <c r="F8" s="146"/>
      <c r="G8" s="47">
        <v>2</v>
      </c>
      <c r="H8" s="47">
        <v>3</v>
      </c>
      <c r="I8" s="47">
        <v>4</v>
      </c>
      <c r="J8" s="47">
        <v>5</v>
      </c>
      <c r="K8" s="47" t="s">
        <v>37</v>
      </c>
      <c r="L8" s="47" t="s">
        <v>38</v>
      </c>
    </row>
    <row r="9" spans="2:12" ht="25.5" x14ac:dyDescent="0.25">
      <c r="B9" s="10">
        <v>8</v>
      </c>
      <c r="C9" s="10"/>
      <c r="D9" s="10"/>
      <c r="E9" s="10"/>
      <c r="F9" s="10" t="s">
        <v>11</v>
      </c>
      <c r="G9" s="62">
        <f>G10</f>
        <v>571657.22</v>
      </c>
      <c r="H9" s="62">
        <f>H10</f>
        <v>782674</v>
      </c>
      <c r="I9" s="62">
        <f>I10</f>
        <v>782674</v>
      </c>
      <c r="J9" s="98">
        <f>J10</f>
        <v>600000</v>
      </c>
      <c r="K9" s="103">
        <f>J9/G9*100</f>
        <v>104.95800262961781</v>
      </c>
      <c r="L9" s="103">
        <f>J9/I9*100</f>
        <v>76.660269793042829</v>
      </c>
    </row>
    <row r="10" spans="2:12" x14ac:dyDescent="0.25">
      <c r="B10" s="10"/>
      <c r="C10" s="15">
        <v>84</v>
      </c>
      <c r="D10" s="15"/>
      <c r="E10" s="15"/>
      <c r="F10" s="15" t="s">
        <v>15</v>
      </c>
      <c r="G10" s="8">
        <f>G11</f>
        <v>571657.22</v>
      </c>
      <c r="H10" s="8">
        <v>782674</v>
      </c>
      <c r="I10" s="8">
        <v>782674</v>
      </c>
      <c r="J10" s="99">
        <f>J11</f>
        <v>600000</v>
      </c>
      <c r="K10" s="104">
        <f t="shared" ref="K10:K11" si="0">J10/G10*100</f>
        <v>104.95800262961781</v>
      </c>
      <c r="L10" s="104">
        <f t="shared" ref="L10" si="1">J10/I10*100</f>
        <v>76.660269793042829</v>
      </c>
    </row>
    <row r="11" spans="2:12" ht="51" x14ac:dyDescent="0.25">
      <c r="B11" s="11"/>
      <c r="C11" s="11"/>
      <c r="D11" s="11">
        <v>841</v>
      </c>
      <c r="E11" s="11"/>
      <c r="F11" s="30" t="s">
        <v>43</v>
      </c>
      <c r="G11" s="8">
        <v>571657.22</v>
      </c>
      <c r="H11" s="8"/>
      <c r="I11" s="8"/>
      <c r="J11" s="99">
        <v>600000</v>
      </c>
      <c r="K11" s="104">
        <f t="shared" si="0"/>
        <v>104.95800262961781</v>
      </c>
      <c r="L11" s="104"/>
    </row>
    <row r="19" spans="2:12" x14ac:dyDescent="0.2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2:12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2:12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workbookViewId="0">
      <selection activeCell="F8" sqref="F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/>
      <c r="C1" s="17"/>
      <c r="D1" s="17"/>
      <c r="E1" s="17"/>
      <c r="F1" s="4"/>
      <c r="G1" s="4"/>
      <c r="H1" s="4"/>
    </row>
    <row r="2" spans="2:8" ht="15.75" customHeight="1" x14ac:dyDescent="0.25">
      <c r="B2" s="128" t="s">
        <v>44</v>
      </c>
      <c r="C2" s="128"/>
      <c r="D2" s="128"/>
      <c r="E2" s="128"/>
      <c r="F2" s="128"/>
      <c r="G2" s="128"/>
      <c r="H2" s="128"/>
    </row>
    <row r="3" spans="2:8" ht="18" x14ac:dyDescent="0.25">
      <c r="B3" s="17"/>
      <c r="C3" s="17"/>
      <c r="D3" s="17"/>
      <c r="E3" s="17"/>
      <c r="F3" s="4"/>
      <c r="G3" s="4"/>
      <c r="H3" s="4"/>
    </row>
    <row r="4" spans="2:8" ht="25.5" x14ac:dyDescent="0.25">
      <c r="B4" s="43" t="s">
        <v>8</v>
      </c>
      <c r="C4" s="43" t="s">
        <v>57</v>
      </c>
      <c r="D4" s="43" t="s">
        <v>53</v>
      </c>
      <c r="E4" s="43" t="s">
        <v>50</v>
      </c>
      <c r="F4" s="43" t="s">
        <v>58</v>
      </c>
      <c r="G4" s="43" t="s">
        <v>26</v>
      </c>
      <c r="H4" s="43" t="s">
        <v>51</v>
      </c>
    </row>
    <row r="5" spans="2:8" x14ac:dyDescent="0.25"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 t="s">
        <v>37</v>
      </c>
      <c r="H5" s="43" t="s">
        <v>38</v>
      </c>
    </row>
    <row r="6" spans="2:8" x14ac:dyDescent="0.25">
      <c r="B6" s="10" t="s">
        <v>46</v>
      </c>
      <c r="C6" s="62">
        <f t="shared" ref="C6:F7" si="0">C7</f>
        <v>571657.22</v>
      </c>
      <c r="D6" s="62">
        <f t="shared" si="0"/>
        <v>782674</v>
      </c>
      <c r="E6" s="95">
        <f t="shared" si="0"/>
        <v>782674</v>
      </c>
      <c r="F6" s="98">
        <f t="shared" si="0"/>
        <v>600000</v>
      </c>
      <c r="G6" s="107">
        <f>F6/C6*100</f>
        <v>104.95800262961781</v>
      </c>
      <c r="H6" s="107">
        <f>F6/E6*100</f>
        <v>76.660269793042829</v>
      </c>
    </row>
    <row r="7" spans="2:8" x14ac:dyDescent="0.25">
      <c r="B7" s="10" t="s">
        <v>144</v>
      </c>
      <c r="C7" s="62">
        <f t="shared" si="0"/>
        <v>571657.22</v>
      </c>
      <c r="D7" s="62">
        <f t="shared" si="0"/>
        <v>782674</v>
      </c>
      <c r="E7" s="62">
        <f t="shared" si="0"/>
        <v>782674</v>
      </c>
      <c r="F7" s="98">
        <f t="shared" si="0"/>
        <v>600000</v>
      </c>
      <c r="G7" s="107">
        <f t="shared" ref="G7:G8" si="1">F7/C7*100</f>
        <v>104.95800262961781</v>
      </c>
      <c r="H7" s="107">
        <f t="shared" ref="H7:H8" si="2">F7/E7*100</f>
        <v>76.660269793042829</v>
      </c>
    </row>
    <row r="8" spans="2:8" x14ac:dyDescent="0.25">
      <c r="B8" s="27" t="s">
        <v>143</v>
      </c>
      <c r="C8" s="8">
        <v>571657.22</v>
      </c>
      <c r="D8" s="8">
        <v>782674</v>
      </c>
      <c r="E8" s="8">
        <v>782674</v>
      </c>
      <c r="F8" s="99">
        <v>600000</v>
      </c>
      <c r="G8" s="106">
        <f t="shared" si="1"/>
        <v>104.95800262961781</v>
      </c>
      <c r="H8" s="106">
        <f t="shared" si="2"/>
        <v>76.660269793042829</v>
      </c>
    </row>
    <row r="9" spans="2:8" x14ac:dyDescent="0.25">
      <c r="G9" s="105"/>
      <c r="H9" s="105"/>
    </row>
    <row r="17" spans="2:8" ht="15.75" customHeight="1" x14ac:dyDescent="0.25"/>
    <row r="18" spans="2:8" ht="15.75" customHeight="1" x14ac:dyDescent="0.25"/>
    <row r="28" spans="2:8" x14ac:dyDescent="0.25">
      <c r="B28" s="51"/>
      <c r="C28" s="51"/>
      <c r="D28" s="51"/>
      <c r="E28" s="51"/>
      <c r="F28" s="51"/>
      <c r="G28" s="51"/>
      <c r="H28" s="51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7"/>
  <sheetViews>
    <sheetView workbookViewId="0">
      <selection activeCell="H145" sqref="H145"/>
    </sheetView>
  </sheetViews>
  <sheetFormatPr defaultRowHeight="15" x14ac:dyDescent="0.25"/>
  <cols>
    <col min="2" max="2" width="8.140625" customWidth="1"/>
    <col min="3" max="3" width="8.42578125" bestFit="1" customWidth="1"/>
    <col min="4" max="4" width="25.42578125" customWidth="1"/>
    <col min="5" max="5" width="39" customWidth="1"/>
    <col min="6" max="8" width="24.28515625" customWidth="1"/>
    <col min="9" max="9" width="15.7109375" customWidth="1"/>
    <col min="10" max="10" width="24.28515625" customWidth="1"/>
  </cols>
  <sheetData>
    <row r="1" spans="2:10" ht="18" x14ac:dyDescent="0.25">
      <c r="B1" s="3"/>
      <c r="C1" s="3"/>
      <c r="D1" s="3"/>
      <c r="E1" s="3"/>
      <c r="F1" s="3"/>
      <c r="G1" s="3"/>
      <c r="H1" s="3"/>
      <c r="I1" s="4"/>
      <c r="J1" s="4"/>
    </row>
    <row r="2" spans="2:10" ht="18" customHeight="1" x14ac:dyDescent="0.25">
      <c r="B2" s="128" t="s">
        <v>12</v>
      </c>
      <c r="C2" s="128"/>
      <c r="D2" s="128"/>
      <c r="E2" s="128"/>
      <c r="F2" s="128"/>
      <c r="G2" s="128"/>
      <c r="H2" s="128"/>
      <c r="I2" s="128"/>
      <c r="J2" s="31"/>
    </row>
    <row r="3" spans="2:10" ht="18" x14ac:dyDescent="0.25">
      <c r="B3" s="3"/>
      <c r="C3" s="3"/>
      <c r="D3" s="3"/>
      <c r="E3" s="3"/>
      <c r="F3" s="3"/>
      <c r="G3" s="3"/>
      <c r="H3" s="3"/>
      <c r="I3" s="4"/>
      <c r="J3" s="4"/>
    </row>
    <row r="4" spans="2:10" ht="15.75" x14ac:dyDescent="0.25">
      <c r="B4" s="156" t="s">
        <v>62</v>
      </c>
      <c r="C4" s="156"/>
      <c r="D4" s="156"/>
      <c r="E4" s="156"/>
      <c r="F4" s="156"/>
      <c r="G4" s="156"/>
      <c r="H4" s="156"/>
      <c r="I4" s="156"/>
    </row>
    <row r="5" spans="2:10" ht="18" x14ac:dyDescent="0.25">
      <c r="B5" s="17"/>
      <c r="C5" s="17"/>
      <c r="D5" s="17"/>
      <c r="E5" s="17"/>
      <c r="F5" s="17"/>
      <c r="G5" s="17"/>
      <c r="H5" s="17"/>
      <c r="I5" s="4"/>
    </row>
    <row r="6" spans="2:10" ht="25.5" x14ac:dyDescent="0.25">
      <c r="B6" s="144" t="s">
        <v>8</v>
      </c>
      <c r="C6" s="145"/>
      <c r="D6" s="145"/>
      <c r="E6" s="146"/>
      <c r="F6" s="43" t="s">
        <v>53</v>
      </c>
      <c r="G6" s="43" t="s">
        <v>50</v>
      </c>
      <c r="H6" s="43" t="s">
        <v>61</v>
      </c>
      <c r="I6" s="43" t="s">
        <v>51</v>
      </c>
    </row>
    <row r="7" spans="2:10" s="48" customFormat="1" ht="11.25" x14ac:dyDescent="0.2">
      <c r="B7" s="141">
        <v>1</v>
      </c>
      <c r="C7" s="142"/>
      <c r="D7" s="142"/>
      <c r="E7" s="143"/>
      <c r="F7" s="45">
        <v>2</v>
      </c>
      <c r="G7" s="45">
        <v>3</v>
      </c>
      <c r="H7" s="45">
        <v>4</v>
      </c>
      <c r="I7" s="45" t="s">
        <v>45</v>
      </c>
    </row>
    <row r="8" spans="2:10" ht="30" customHeight="1" x14ac:dyDescent="0.25">
      <c r="B8" s="153" t="s">
        <v>153</v>
      </c>
      <c r="C8" s="154"/>
      <c r="D8" s="155"/>
      <c r="E8" s="89" t="s">
        <v>145</v>
      </c>
      <c r="F8" s="75">
        <f>F11+F14+F55+F63+F67+F71+F74+F78+F86+F91+F95+F99+F110+F114+F129+F145+F153+F157+F161+F182+F195</f>
        <v>71669810</v>
      </c>
      <c r="G8" s="75">
        <f>G11+G14+G55+G63+G67+G71+G74+G78+G86+G91+G95+G99+G110+G114+G129+G145+G153+G157+G161+G182+G195</f>
        <v>71669810</v>
      </c>
      <c r="H8" s="111">
        <f>H11+H14+H55+H63+H67+H71+H74+H78+H86+H91+H95+H99+H110+H114+H129+H145+H153+H157+H161+H182+H195</f>
        <v>28230134.950000007</v>
      </c>
      <c r="I8" s="80">
        <f>H8/G8*100</f>
        <v>39.389158349938427</v>
      </c>
    </row>
    <row r="9" spans="2:10" ht="30" customHeight="1" x14ac:dyDescent="0.25">
      <c r="B9" s="108" t="s">
        <v>201</v>
      </c>
      <c r="C9" s="109"/>
      <c r="D9" s="110"/>
      <c r="E9" s="89" t="s">
        <v>202</v>
      </c>
      <c r="F9" s="75">
        <f>F8</f>
        <v>71669810</v>
      </c>
      <c r="G9" s="75">
        <f>G8</f>
        <v>71669810</v>
      </c>
      <c r="H9" s="111">
        <f>H8</f>
        <v>28230134.950000007</v>
      </c>
      <c r="I9" s="80">
        <f>I8</f>
        <v>39.389158349938427</v>
      </c>
    </row>
    <row r="10" spans="2:10" ht="30" customHeight="1" x14ac:dyDescent="0.25">
      <c r="B10" s="147">
        <v>3505</v>
      </c>
      <c r="C10" s="148"/>
      <c r="D10" s="149"/>
      <c r="E10" s="89" t="s">
        <v>146</v>
      </c>
      <c r="F10" s="75">
        <f>F8</f>
        <v>71669810</v>
      </c>
      <c r="G10" s="62">
        <f>G8</f>
        <v>71669810</v>
      </c>
      <c r="H10" s="80">
        <f>H8</f>
        <v>28230134.950000007</v>
      </c>
      <c r="I10" s="80">
        <f>I8</f>
        <v>39.389158349938427</v>
      </c>
    </row>
    <row r="11" spans="2:10" ht="30" customHeight="1" x14ac:dyDescent="0.25">
      <c r="B11" s="147" t="s">
        <v>147</v>
      </c>
      <c r="C11" s="148"/>
      <c r="D11" s="149"/>
      <c r="E11" s="74" t="s">
        <v>150</v>
      </c>
      <c r="F11" s="75">
        <f>F13</f>
        <v>13272</v>
      </c>
      <c r="G11" s="62">
        <f>G13</f>
        <v>13272</v>
      </c>
      <c r="H11" s="79"/>
      <c r="I11" s="79"/>
    </row>
    <row r="12" spans="2:10" ht="30" customHeight="1" x14ac:dyDescent="0.25">
      <c r="B12" s="150">
        <v>11</v>
      </c>
      <c r="C12" s="151"/>
      <c r="D12" s="152"/>
      <c r="E12" s="52" t="s">
        <v>148</v>
      </c>
      <c r="F12" s="49">
        <v>13272</v>
      </c>
      <c r="G12" s="8">
        <v>13272</v>
      </c>
      <c r="H12" s="79"/>
      <c r="I12" s="79"/>
    </row>
    <row r="13" spans="2:10" ht="30" customHeight="1" x14ac:dyDescent="0.25">
      <c r="B13" s="71"/>
      <c r="C13" s="72">
        <v>31</v>
      </c>
      <c r="D13" s="73"/>
      <c r="E13" s="52" t="s">
        <v>5</v>
      </c>
      <c r="F13" s="49">
        <v>13272</v>
      </c>
      <c r="G13" s="49">
        <v>13272</v>
      </c>
      <c r="H13" s="112"/>
      <c r="I13" s="79"/>
    </row>
    <row r="14" spans="2:10" ht="30" customHeight="1" x14ac:dyDescent="0.25">
      <c r="B14" s="147" t="s">
        <v>149</v>
      </c>
      <c r="C14" s="148"/>
      <c r="D14" s="149"/>
      <c r="E14" s="74" t="s">
        <v>157</v>
      </c>
      <c r="F14" s="75">
        <f>F16+F21+F46+F50+F52+F54</f>
        <v>27139434</v>
      </c>
      <c r="G14" s="75">
        <f>G16+G21+G46+G50+G52+G54</f>
        <v>27139434</v>
      </c>
      <c r="H14" s="111">
        <f>H16+H21+H46+H50+H52+H54</f>
        <v>12240664.770000001</v>
      </c>
      <c r="I14" s="80">
        <f>H14/G14*100</f>
        <v>45.102874179321503</v>
      </c>
    </row>
    <row r="15" spans="2:10" ht="30" customHeight="1" x14ac:dyDescent="0.25">
      <c r="B15" s="150">
        <v>11</v>
      </c>
      <c r="C15" s="151"/>
      <c r="D15" s="152"/>
      <c r="E15" s="52" t="s">
        <v>148</v>
      </c>
      <c r="F15" s="49">
        <f>F16+F21+F46</f>
        <v>26986804</v>
      </c>
      <c r="G15" s="49">
        <f>G16+G21+G46</f>
        <v>26986804</v>
      </c>
      <c r="H15" s="112">
        <f>H16+H21+H46</f>
        <v>12240664.770000001</v>
      </c>
      <c r="I15" s="79">
        <f>H15/G15*100</f>
        <v>45.357963729235969</v>
      </c>
    </row>
    <row r="16" spans="2:10" ht="30" customHeight="1" x14ac:dyDescent="0.25">
      <c r="B16" s="71"/>
      <c r="C16" s="72">
        <v>31</v>
      </c>
      <c r="D16" s="73"/>
      <c r="E16" s="52" t="s">
        <v>5</v>
      </c>
      <c r="F16" s="49">
        <v>20295538</v>
      </c>
      <c r="G16" s="49">
        <v>20295538</v>
      </c>
      <c r="H16" s="112">
        <f>SUM(H17:H20)</f>
        <v>9401167.6500000004</v>
      </c>
      <c r="I16" s="79">
        <f>H16/G16*100</f>
        <v>46.321352259792278</v>
      </c>
    </row>
    <row r="17" spans="2:9" ht="30" customHeight="1" x14ac:dyDescent="0.25">
      <c r="B17" s="71"/>
      <c r="C17" s="72"/>
      <c r="D17" s="73">
        <v>3111</v>
      </c>
      <c r="E17" s="52" t="s">
        <v>34</v>
      </c>
      <c r="F17" s="49"/>
      <c r="G17" s="8"/>
      <c r="H17" s="79">
        <v>7544188.6200000001</v>
      </c>
      <c r="I17" s="79"/>
    </row>
    <row r="18" spans="2:9" ht="30" customHeight="1" x14ac:dyDescent="0.25">
      <c r="B18" s="71"/>
      <c r="C18" s="72"/>
      <c r="D18" s="73">
        <v>3113</v>
      </c>
      <c r="E18" s="52" t="s">
        <v>151</v>
      </c>
      <c r="F18" s="49"/>
      <c r="G18" s="8"/>
      <c r="H18" s="79">
        <v>135513.20000000001</v>
      </c>
      <c r="I18" s="79"/>
    </row>
    <row r="19" spans="2:9" ht="30" customHeight="1" x14ac:dyDescent="0.25">
      <c r="B19" s="71"/>
      <c r="C19" s="72"/>
      <c r="D19" s="73">
        <v>3121</v>
      </c>
      <c r="E19" s="52" t="s">
        <v>71</v>
      </c>
      <c r="F19" s="49"/>
      <c r="G19" s="8"/>
      <c r="H19" s="79">
        <v>457966.51</v>
      </c>
      <c r="I19" s="79"/>
    </row>
    <row r="20" spans="2:9" ht="30" customHeight="1" x14ac:dyDescent="0.25">
      <c r="B20" s="71"/>
      <c r="C20" s="72"/>
      <c r="D20" s="73">
        <v>3132</v>
      </c>
      <c r="E20" s="52" t="s">
        <v>73</v>
      </c>
      <c r="F20" s="49"/>
      <c r="G20" s="8"/>
      <c r="H20" s="79">
        <v>1263499.32</v>
      </c>
      <c r="I20" s="79"/>
    </row>
    <row r="21" spans="2:9" ht="30" customHeight="1" x14ac:dyDescent="0.25">
      <c r="B21" s="71"/>
      <c r="C21" s="72">
        <v>32</v>
      </c>
      <c r="D21" s="73"/>
      <c r="E21" s="52" t="s">
        <v>14</v>
      </c>
      <c r="F21" s="49">
        <v>6675340</v>
      </c>
      <c r="G21" s="49">
        <v>6675340</v>
      </c>
      <c r="H21" s="112">
        <f>SUM(H22:H45)</f>
        <v>2838876.3000000003</v>
      </c>
      <c r="I21" s="79">
        <f>H21/G21*100</f>
        <v>42.527815811629075</v>
      </c>
    </row>
    <row r="22" spans="2:9" ht="30" customHeight="1" x14ac:dyDescent="0.25">
      <c r="B22" s="71"/>
      <c r="C22" s="72"/>
      <c r="D22" s="73">
        <v>3211</v>
      </c>
      <c r="E22" s="52" t="s">
        <v>36</v>
      </c>
      <c r="F22" s="49"/>
      <c r="G22" s="8"/>
      <c r="H22" s="79">
        <v>33206.57</v>
      </c>
      <c r="I22" s="79"/>
    </row>
    <row r="23" spans="2:9" ht="30" customHeight="1" x14ac:dyDescent="0.25">
      <c r="B23" s="71"/>
      <c r="C23" s="72"/>
      <c r="D23" s="73">
        <v>3212</v>
      </c>
      <c r="E23" s="52" t="s">
        <v>74</v>
      </c>
      <c r="F23" s="49"/>
      <c r="G23" s="8"/>
      <c r="H23" s="79">
        <v>435420.3</v>
      </c>
      <c r="I23" s="79"/>
    </row>
    <row r="24" spans="2:9" ht="30" customHeight="1" x14ac:dyDescent="0.25">
      <c r="B24" s="71"/>
      <c r="C24" s="72"/>
      <c r="D24" s="73">
        <v>3213</v>
      </c>
      <c r="E24" s="52" t="s">
        <v>75</v>
      </c>
      <c r="F24" s="49"/>
      <c r="G24" s="8"/>
      <c r="H24" s="79">
        <v>7905.34</v>
      </c>
      <c r="I24" s="79"/>
    </row>
    <row r="25" spans="2:9" ht="30" customHeight="1" x14ac:dyDescent="0.25">
      <c r="B25" s="71"/>
      <c r="C25" s="72"/>
      <c r="D25" s="73">
        <v>3214</v>
      </c>
      <c r="E25" s="52" t="s">
        <v>203</v>
      </c>
      <c r="F25" s="49"/>
      <c r="G25" s="8"/>
      <c r="H25" s="79">
        <v>2382.7800000000002</v>
      </c>
      <c r="I25" s="79"/>
    </row>
    <row r="26" spans="2:9" ht="30" customHeight="1" x14ac:dyDescent="0.25">
      <c r="B26" s="71"/>
      <c r="C26" s="72"/>
      <c r="D26" s="73">
        <v>3221</v>
      </c>
      <c r="E26" s="52" t="s">
        <v>77</v>
      </c>
      <c r="F26" s="49"/>
      <c r="G26" s="8"/>
      <c r="H26" s="79">
        <v>60096.49</v>
      </c>
      <c r="I26" s="79"/>
    </row>
    <row r="27" spans="2:9" ht="30" customHeight="1" x14ac:dyDescent="0.25">
      <c r="B27" s="71"/>
      <c r="C27" s="72"/>
      <c r="D27" s="73">
        <v>3223</v>
      </c>
      <c r="E27" s="52" t="s">
        <v>78</v>
      </c>
      <c r="F27" s="49"/>
      <c r="G27" s="8"/>
      <c r="H27" s="79">
        <v>348056.01</v>
      </c>
      <c r="I27" s="79"/>
    </row>
    <row r="28" spans="2:9" ht="30" customHeight="1" x14ac:dyDescent="0.25">
      <c r="B28" s="71"/>
      <c r="C28" s="72"/>
      <c r="D28" s="73">
        <v>3224</v>
      </c>
      <c r="E28" s="52" t="s">
        <v>204</v>
      </c>
      <c r="F28" s="49"/>
      <c r="G28" s="8"/>
      <c r="H28" s="79">
        <v>51114.61</v>
      </c>
      <c r="I28" s="79"/>
    </row>
    <row r="29" spans="2:9" ht="30" customHeight="1" x14ac:dyDescent="0.25">
      <c r="B29" s="71"/>
      <c r="C29" s="72"/>
      <c r="D29" s="73">
        <v>3225</v>
      </c>
      <c r="E29" s="52" t="s">
        <v>79</v>
      </c>
      <c r="F29" s="49"/>
      <c r="G29" s="8"/>
      <c r="H29" s="79">
        <v>5712.73</v>
      </c>
      <c r="I29" s="79"/>
    </row>
    <row r="30" spans="2:9" ht="30" customHeight="1" x14ac:dyDescent="0.25">
      <c r="B30" s="71"/>
      <c r="C30" s="72"/>
      <c r="D30" s="73">
        <v>3231</v>
      </c>
      <c r="E30" s="52" t="s">
        <v>82</v>
      </c>
      <c r="F30" s="49"/>
      <c r="G30" s="8"/>
      <c r="H30" s="79">
        <v>526162</v>
      </c>
      <c r="I30" s="79"/>
    </row>
    <row r="31" spans="2:9" ht="30" customHeight="1" x14ac:dyDescent="0.25">
      <c r="B31" s="71"/>
      <c r="C31" s="72"/>
      <c r="D31" s="73">
        <v>3232</v>
      </c>
      <c r="E31" s="52" t="s">
        <v>83</v>
      </c>
      <c r="F31" s="49"/>
      <c r="G31" s="8"/>
      <c r="H31" s="79">
        <v>166407.41</v>
      </c>
      <c r="I31" s="79"/>
    </row>
    <row r="32" spans="2:9" ht="30" customHeight="1" x14ac:dyDescent="0.25">
      <c r="B32" s="71"/>
      <c r="C32" s="72"/>
      <c r="D32" s="73">
        <v>3233</v>
      </c>
      <c r="E32" s="52" t="s">
        <v>84</v>
      </c>
      <c r="F32" s="49"/>
      <c r="G32" s="8"/>
      <c r="H32" s="79">
        <v>45482.05</v>
      </c>
      <c r="I32" s="79"/>
    </row>
    <row r="33" spans="2:9" ht="30" customHeight="1" x14ac:dyDescent="0.25">
      <c r="B33" s="71"/>
      <c r="C33" s="72"/>
      <c r="D33" s="73">
        <v>3234</v>
      </c>
      <c r="E33" s="52" t="s">
        <v>85</v>
      </c>
      <c r="F33" s="49"/>
      <c r="G33" s="8"/>
      <c r="H33" s="79">
        <v>77718.19</v>
      </c>
      <c r="I33" s="79"/>
    </row>
    <row r="34" spans="2:9" ht="30" customHeight="1" x14ac:dyDescent="0.25">
      <c r="B34" s="71"/>
      <c r="C34" s="72"/>
      <c r="D34" s="73">
        <v>3235</v>
      </c>
      <c r="E34" s="52" t="s">
        <v>86</v>
      </c>
      <c r="F34" s="49"/>
      <c r="G34" s="8"/>
      <c r="H34" s="79">
        <v>156031.78</v>
      </c>
      <c r="I34" s="79"/>
    </row>
    <row r="35" spans="2:9" ht="30" customHeight="1" x14ac:dyDescent="0.25">
      <c r="B35" s="71"/>
      <c r="C35" s="72"/>
      <c r="D35" s="73">
        <v>3236</v>
      </c>
      <c r="E35" s="52" t="s">
        <v>152</v>
      </c>
      <c r="F35" s="49"/>
      <c r="G35" s="8"/>
      <c r="H35" s="79">
        <v>41562.71</v>
      </c>
      <c r="I35" s="79"/>
    </row>
    <row r="36" spans="2:9" ht="30" customHeight="1" x14ac:dyDescent="0.25">
      <c r="B36" s="71"/>
      <c r="C36" s="72"/>
      <c r="D36" s="73">
        <v>3237</v>
      </c>
      <c r="E36" s="52" t="s">
        <v>89</v>
      </c>
      <c r="F36" s="49"/>
      <c r="G36" s="8"/>
      <c r="H36" s="79">
        <v>78694.95</v>
      </c>
      <c r="I36" s="79"/>
    </row>
    <row r="37" spans="2:9" ht="30" customHeight="1" x14ac:dyDescent="0.25">
      <c r="B37" s="71"/>
      <c r="C37" s="72"/>
      <c r="D37" s="73">
        <v>3238</v>
      </c>
      <c r="E37" s="52" t="s">
        <v>88</v>
      </c>
      <c r="F37" s="49"/>
      <c r="G37" s="8"/>
      <c r="H37" s="79">
        <v>530055.16</v>
      </c>
      <c r="I37" s="79"/>
    </row>
    <row r="38" spans="2:9" ht="30" customHeight="1" x14ac:dyDescent="0.25">
      <c r="B38" s="71"/>
      <c r="C38" s="72"/>
      <c r="D38" s="73">
        <v>3239</v>
      </c>
      <c r="E38" s="52" t="s">
        <v>90</v>
      </c>
      <c r="F38" s="49"/>
      <c r="G38" s="8"/>
      <c r="H38" s="79">
        <v>235645.36</v>
      </c>
      <c r="I38" s="79"/>
    </row>
    <row r="39" spans="2:9" ht="30" customHeight="1" x14ac:dyDescent="0.25">
      <c r="B39" s="71"/>
      <c r="C39" s="72"/>
      <c r="D39" s="73">
        <v>3291</v>
      </c>
      <c r="E39" s="52" t="s">
        <v>92</v>
      </c>
      <c r="F39" s="49"/>
      <c r="G39" s="8"/>
      <c r="H39" s="79">
        <v>6503.35</v>
      </c>
      <c r="I39" s="79"/>
    </row>
    <row r="40" spans="2:9" ht="30" customHeight="1" x14ac:dyDescent="0.25">
      <c r="B40" s="71"/>
      <c r="C40" s="72"/>
      <c r="D40" s="73">
        <v>3292</v>
      </c>
      <c r="E40" s="52" t="s">
        <v>93</v>
      </c>
      <c r="F40" s="49"/>
      <c r="G40" s="8"/>
      <c r="H40" s="79">
        <v>5257.08</v>
      </c>
      <c r="I40" s="79"/>
    </row>
    <row r="41" spans="2:9" ht="30" customHeight="1" x14ac:dyDescent="0.25">
      <c r="B41" s="71"/>
      <c r="C41" s="72"/>
      <c r="D41" s="73">
        <v>3293</v>
      </c>
      <c r="E41" s="52" t="s">
        <v>94</v>
      </c>
      <c r="F41" s="49"/>
      <c r="G41" s="8"/>
      <c r="H41" s="79">
        <v>1132.47</v>
      </c>
      <c r="I41" s="79"/>
    </row>
    <row r="42" spans="2:9" ht="30" customHeight="1" x14ac:dyDescent="0.25">
      <c r="B42" s="71"/>
      <c r="C42" s="72"/>
      <c r="D42" s="73">
        <v>3294</v>
      </c>
      <c r="E42" s="52" t="s">
        <v>95</v>
      </c>
      <c r="F42" s="49"/>
      <c r="G42" s="8"/>
      <c r="H42" s="79">
        <v>8764</v>
      </c>
      <c r="I42" s="79"/>
    </row>
    <row r="43" spans="2:9" ht="30" customHeight="1" x14ac:dyDescent="0.25">
      <c r="B43" s="71"/>
      <c r="C43" s="72"/>
      <c r="D43" s="73">
        <v>3295</v>
      </c>
      <c r="E43" s="52" t="s">
        <v>96</v>
      </c>
      <c r="F43" s="49"/>
      <c r="G43" s="8"/>
      <c r="H43" s="79">
        <v>322.54000000000002</v>
      </c>
      <c r="I43" s="79"/>
    </row>
    <row r="44" spans="2:9" ht="30" customHeight="1" x14ac:dyDescent="0.25">
      <c r="B44" s="71"/>
      <c r="C44" s="72"/>
      <c r="D44" s="73">
        <v>3296</v>
      </c>
      <c r="E44" s="52" t="s">
        <v>97</v>
      </c>
      <c r="F44" s="49"/>
      <c r="G44" s="8"/>
      <c r="H44" s="79">
        <v>14174.77</v>
      </c>
      <c r="I44" s="79"/>
    </row>
    <row r="45" spans="2:9" ht="30" customHeight="1" x14ac:dyDescent="0.25">
      <c r="B45" s="71"/>
      <c r="C45" s="72"/>
      <c r="D45" s="73">
        <v>3299</v>
      </c>
      <c r="E45" s="52" t="s">
        <v>91</v>
      </c>
      <c r="F45" s="49"/>
      <c r="G45" s="8"/>
      <c r="H45" s="79">
        <v>1067.6500000000001</v>
      </c>
      <c r="I45" s="79"/>
    </row>
    <row r="46" spans="2:9" ht="30" customHeight="1" x14ac:dyDescent="0.25">
      <c r="B46" s="71"/>
      <c r="C46" s="72">
        <v>34</v>
      </c>
      <c r="D46" s="73"/>
      <c r="E46" s="52" t="s">
        <v>98</v>
      </c>
      <c r="F46" s="49">
        <v>15926</v>
      </c>
      <c r="G46" s="49">
        <v>15926</v>
      </c>
      <c r="H46" s="112">
        <f>H47+H48</f>
        <v>620.81999999999994</v>
      </c>
      <c r="I46" s="79">
        <f>H46/G46*100</f>
        <v>3.8981539620745944</v>
      </c>
    </row>
    <row r="47" spans="2:9" ht="30" customHeight="1" x14ac:dyDescent="0.25">
      <c r="B47" s="71"/>
      <c r="C47" s="72"/>
      <c r="D47" s="73">
        <v>3433</v>
      </c>
      <c r="E47" s="52" t="s">
        <v>100</v>
      </c>
      <c r="F47" s="49"/>
      <c r="G47" s="8"/>
      <c r="H47" s="79">
        <v>594.28</v>
      </c>
      <c r="I47" s="79"/>
    </row>
    <row r="48" spans="2:9" ht="30" customHeight="1" x14ac:dyDescent="0.25">
      <c r="B48" s="71"/>
      <c r="C48" s="72"/>
      <c r="D48" s="73">
        <v>3434</v>
      </c>
      <c r="E48" s="52" t="s">
        <v>101</v>
      </c>
      <c r="F48" s="49"/>
      <c r="G48" s="8"/>
      <c r="H48" s="79">
        <v>26.54</v>
      </c>
      <c r="I48" s="79"/>
    </row>
    <row r="49" spans="2:9" ht="30" customHeight="1" x14ac:dyDescent="0.25">
      <c r="B49" s="71">
        <v>31</v>
      </c>
      <c r="C49" s="72"/>
      <c r="D49" s="73"/>
      <c r="E49" s="52" t="s">
        <v>154</v>
      </c>
      <c r="F49" s="49">
        <v>66361</v>
      </c>
      <c r="G49" s="8">
        <v>66361</v>
      </c>
      <c r="H49" s="79"/>
      <c r="I49" s="79"/>
    </row>
    <row r="50" spans="2:9" ht="30" customHeight="1" x14ac:dyDescent="0.25">
      <c r="B50" s="71"/>
      <c r="C50" s="72">
        <v>32</v>
      </c>
      <c r="D50" s="73"/>
      <c r="E50" s="52" t="s">
        <v>14</v>
      </c>
      <c r="F50" s="49">
        <v>66361</v>
      </c>
      <c r="G50" s="8">
        <v>66361</v>
      </c>
      <c r="H50" s="79"/>
      <c r="I50" s="79"/>
    </row>
    <row r="51" spans="2:9" ht="30" customHeight="1" x14ac:dyDescent="0.25">
      <c r="B51" s="71">
        <v>52</v>
      </c>
      <c r="C51" s="72"/>
      <c r="D51" s="73"/>
      <c r="E51" s="52" t="s">
        <v>155</v>
      </c>
      <c r="F51" s="49">
        <v>19908</v>
      </c>
      <c r="G51" s="8">
        <v>19908</v>
      </c>
      <c r="H51" s="79"/>
      <c r="I51" s="79"/>
    </row>
    <row r="52" spans="2:9" ht="30" customHeight="1" x14ac:dyDescent="0.25">
      <c r="B52" s="71"/>
      <c r="C52" s="72">
        <v>32</v>
      </c>
      <c r="D52" s="73"/>
      <c r="E52" s="52" t="s">
        <v>14</v>
      </c>
      <c r="F52" s="49">
        <v>19908</v>
      </c>
      <c r="G52" s="8">
        <v>19908</v>
      </c>
      <c r="H52" s="79"/>
      <c r="I52" s="79"/>
    </row>
    <row r="53" spans="2:9" ht="30" customHeight="1" x14ac:dyDescent="0.25">
      <c r="B53" s="71">
        <v>61</v>
      </c>
      <c r="C53" s="72"/>
      <c r="D53" s="73"/>
      <c r="E53" s="52" t="s">
        <v>156</v>
      </c>
      <c r="F53" s="49">
        <v>66361</v>
      </c>
      <c r="G53" s="8">
        <v>66361</v>
      </c>
      <c r="H53" s="79"/>
      <c r="I53" s="79"/>
    </row>
    <row r="54" spans="2:9" ht="30" customHeight="1" x14ac:dyDescent="0.25">
      <c r="B54" s="71"/>
      <c r="C54" s="72">
        <v>32</v>
      </c>
      <c r="D54" s="73"/>
      <c r="E54" s="52" t="s">
        <v>14</v>
      </c>
      <c r="F54" s="49">
        <v>66361</v>
      </c>
      <c r="G54" s="8">
        <v>66361</v>
      </c>
      <c r="H54" s="79"/>
      <c r="I54" s="79"/>
    </row>
    <row r="55" spans="2:9" ht="30" customHeight="1" x14ac:dyDescent="0.25">
      <c r="B55" s="76" t="s">
        <v>158</v>
      </c>
      <c r="C55" s="77"/>
      <c r="D55" s="74"/>
      <c r="E55" s="78" t="s">
        <v>159</v>
      </c>
      <c r="F55" s="75">
        <f>F56+F60</f>
        <v>21621549</v>
      </c>
      <c r="G55" s="75">
        <f t="shared" ref="G55:H55" si="0">G56+G60</f>
        <v>21621549</v>
      </c>
      <c r="H55" s="111">
        <f t="shared" si="0"/>
        <v>8547518.75</v>
      </c>
      <c r="I55" s="80">
        <f>H55/G55*100</f>
        <v>39.532406998222001</v>
      </c>
    </row>
    <row r="56" spans="2:9" ht="30" customHeight="1" x14ac:dyDescent="0.25">
      <c r="B56" s="71">
        <v>11</v>
      </c>
      <c r="C56" s="72"/>
      <c r="D56" s="73"/>
      <c r="E56" s="52" t="s">
        <v>148</v>
      </c>
      <c r="F56" s="49">
        <f>F57</f>
        <v>21422465</v>
      </c>
      <c r="G56" s="49">
        <f t="shared" ref="G56:H56" si="1">G57</f>
        <v>21422465</v>
      </c>
      <c r="H56" s="112">
        <f t="shared" si="1"/>
        <v>8469239.8100000005</v>
      </c>
      <c r="I56" s="79">
        <f t="shared" ref="I56:I57" si="2">H56/G56*100</f>
        <v>39.534385095272654</v>
      </c>
    </row>
    <row r="57" spans="2:9" ht="30" customHeight="1" x14ac:dyDescent="0.25">
      <c r="B57" s="71"/>
      <c r="C57" s="72">
        <v>32</v>
      </c>
      <c r="D57" s="73"/>
      <c r="E57" s="52" t="s">
        <v>14</v>
      </c>
      <c r="F57" s="49">
        <v>21422465</v>
      </c>
      <c r="G57" s="49">
        <v>21422465</v>
      </c>
      <c r="H57" s="112">
        <f t="shared" ref="H57" si="3">H58+H59</f>
        <v>8469239.8100000005</v>
      </c>
      <c r="I57" s="79">
        <f t="shared" si="2"/>
        <v>39.534385095272654</v>
      </c>
    </row>
    <row r="58" spans="2:9" ht="30" customHeight="1" x14ac:dyDescent="0.25">
      <c r="B58" s="71"/>
      <c r="C58" s="72"/>
      <c r="D58" s="73">
        <v>3237</v>
      </c>
      <c r="E58" s="52" t="s">
        <v>89</v>
      </c>
      <c r="F58" s="49"/>
      <c r="G58" s="49"/>
      <c r="H58" s="112">
        <v>8368603.5099999998</v>
      </c>
      <c r="I58" s="79"/>
    </row>
    <row r="59" spans="2:9" ht="30" customHeight="1" x14ac:dyDescent="0.25">
      <c r="B59" s="71"/>
      <c r="C59" s="72"/>
      <c r="D59" s="73">
        <v>3238</v>
      </c>
      <c r="E59" s="52" t="s">
        <v>88</v>
      </c>
      <c r="F59" s="49"/>
      <c r="G59" s="49"/>
      <c r="H59" s="112">
        <v>100636.3</v>
      </c>
      <c r="I59" s="79"/>
    </row>
    <row r="60" spans="2:9" ht="30" customHeight="1" x14ac:dyDescent="0.25">
      <c r="B60" s="71">
        <v>52</v>
      </c>
      <c r="C60" s="72"/>
      <c r="D60" s="73"/>
      <c r="E60" s="52" t="s">
        <v>155</v>
      </c>
      <c r="F60" s="49">
        <v>199084</v>
      </c>
      <c r="G60" s="49">
        <v>199084</v>
      </c>
      <c r="H60" s="112">
        <f>H62</f>
        <v>78278.94</v>
      </c>
      <c r="I60" s="79">
        <f>H60/G60*100</f>
        <v>39.3195535552832</v>
      </c>
    </row>
    <row r="61" spans="2:9" ht="30" customHeight="1" x14ac:dyDescent="0.25">
      <c r="B61" s="71"/>
      <c r="C61" s="72">
        <v>32</v>
      </c>
      <c r="D61" s="73"/>
      <c r="E61" s="52" t="s">
        <v>14</v>
      </c>
      <c r="F61" s="49">
        <v>199084</v>
      </c>
      <c r="G61" s="49">
        <v>199084</v>
      </c>
      <c r="H61" s="112">
        <f t="shared" ref="H61" si="4">H62</f>
        <v>78278.94</v>
      </c>
      <c r="I61" s="79">
        <f t="shared" ref="I61" si="5">H61/G61*100</f>
        <v>39.3195535552832</v>
      </c>
    </row>
    <row r="62" spans="2:9" ht="30" customHeight="1" x14ac:dyDescent="0.25">
      <c r="B62" s="71"/>
      <c r="C62" s="72"/>
      <c r="D62" s="73">
        <v>3291</v>
      </c>
      <c r="E62" s="52" t="s">
        <v>92</v>
      </c>
      <c r="F62" s="49"/>
      <c r="G62" s="49"/>
      <c r="H62" s="112">
        <v>78278.94</v>
      </c>
      <c r="I62" s="79"/>
    </row>
    <row r="63" spans="2:9" ht="30" customHeight="1" x14ac:dyDescent="0.25">
      <c r="B63" s="76" t="s">
        <v>160</v>
      </c>
      <c r="C63" s="77"/>
      <c r="D63" s="74"/>
      <c r="E63" s="78" t="s">
        <v>161</v>
      </c>
      <c r="F63" s="75">
        <f>F64</f>
        <v>65252</v>
      </c>
      <c r="G63" s="75">
        <f t="shared" ref="G63:H65" si="6">G64</f>
        <v>65252</v>
      </c>
      <c r="H63" s="111">
        <f t="shared" si="6"/>
        <v>3860</v>
      </c>
      <c r="I63" s="80">
        <f>H63/G63*100</f>
        <v>5.9155274934101634</v>
      </c>
    </row>
    <row r="64" spans="2:9" ht="30" customHeight="1" x14ac:dyDescent="0.25">
      <c r="B64" s="71">
        <v>11</v>
      </c>
      <c r="C64" s="72"/>
      <c r="D64" s="73"/>
      <c r="E64" s="52" t="s">
        <v>148</v>
      </c>
      <c r="F64" s="49">
        <f>F65</f>
        <v>65252</v>
      </c>
      <c r="G64" s="49">
        <f t="shared" si="6"/>
        <v>65252</v>
      </c>
      <c r="H64" s="112">
        <f t="shared" si="6"/>
        <v>3860</v>
      </c>
      <c r="I64" s="79">
        <f t="shared" ref="I64:I65" si="7">H64/G64*100</f>
        <v>5.9155274934101634</v>
      </c>
    </row>
    <row r="65" spans="2:9" ht="30" customHeight="1" x14ac:dyDescent="0.25">
      <c r="B65" s="71"/>
      <c r="C65" s="72">
        <v>32</v>
      </c>
      <c r="D65" s="73"/>
      <c r="E65" s="52" t="s">
        <v>14</v>
      </c>
      <c r="F65" s="49">
        <v>65252</v>
      </c>
      <c r="G65" s="49">
        <v>65252</v>
      </c>
      <c r="H65" s="112">
        <f t="shared" si="6"/>
        <v>3860</v>
      </c>
      <c r="I65" s="79">
        <f t="shared" si="7"/>
        <v>5.9155274934101634</v>
      </c>
    </row>
    <row r="66" spans="2:9" ht="30" customHeight="1" x14ac:dyDescent="0.25">
      <c r="B66" s="71"/>
      <c r="C66" s="72"/>
      <c r="D66" s="73">
        <v>3237</v>
      </c>
      <c r="E66" s="52" t="s">
        <v>89</v>
      </c>
      <c r="F66" s="49"/>
      <c r="G66" s="8"/>
      <c r="H66" s="79">
        <v>3860</v>
      </c>
      <c r="I66" s="79"/>
    </row>
    <row r="67" spans="2:9" ht="30" customHeight="1" x14ac:dyDescent="0.25">
      <c r="B67" s="147" t="s">
        <v>162</v>
      </c>
      <c r="C67" s="148"/>
      <c r="D67" s="149"/>
      <c r="E67" s="78" t="s">
        <v>163</v>
      </c>
      <c r="F67" s="75">
        <f>F68</f>
        <v>1526312</v>
      </c>
      <c r="G67" s="75">
        <f t="shared" ref="G67:H68" si="8">G68</f>
        <v>1526312</v>
      </c>
      <c r="H67" s="111">
        <f t="shared" si="8"/>
        <v>1135691.76</v>
      </c>
      <c r="I67" s="80">
        <f>H67/G67*100</f>
        <v>74.407575908464324</v>
      </c>
    </row>
    <row r="68" spans="2:9" ht="30" customHeight="1" x14ac:dyDescent="0.25">
      <c r="B68" s="71">
        <v>11</v>
      </c>
      <c r="C68" s="72"/>
      <c r="D68" s="73"/>
      <c r="E68" s="52" t="s">
        <v>148</v>
      </c>
      <c r="F68" s="49">
        <f>F69</f>
        <v>1526312</v>
      </c>
      <c r="G68" s="49">
        <f t="shared" si="8"/>
        <v>1526312</v>
      </c>
      <c r="H68" s="112">
        <f t="shared" si="8"/>
        <v>1135691.76</v>
      </c>
      <c r="I68" s="79">
        <f t="shared" ref="I68:I69" si="9">H68/G68*100</f>
        <v>74.407575908464324</v>
      </c>
    </row>
    <row r="69" spans="2:9" ht="30" customHeight="1" x14ac:dyDescent="0.25">
      <c r="B69" s="71"/>
      <c r="C69" s="72">
        <v>32</v>
      </c>
      <c r="D69" s="73"/>
      <c r="E69" s="52" t="s">
        <v>14</v>
      </c>
      <c r="F69" s="49">
        <v>1526312</v>
      </c>
      <c r="G69" s="49">
        <v>1526312</v>
      </c>
      <c r="H69" s="112">
        <f>H70</f>
        <v>1135691.76</v>
      </c>
      <c r="I69" s="79">
        <f t="shared" si="9"/>
        <v>74.407575908464324</v>
      </c>
    </row>
    <row r="70" spans="2:9" ht="30" customHeight="1" x14ac:dyDescent="0.25">
      <c r="B70" s="71"/>
      <c r="C70" s="72"/>
      <c r="D70" s="73">
        <v>3238</v>
      </c>
      <c r="E70" s="52" t="s">
        <v>88</v>
      </c>
      <c r="F70" s="49"/>
      <c r="G70" s="49"/>
      <c r="H70" s="112">
        <v>1135691.76</v>
      </c>
      <c r="I70" s="79"/>
    </row>
    <row r="71" spans="2:9" ht="30" customHeight="1" x14ac:dyDescent="0.25">
      <c r="B71" s="76" t="s">
        <v>164</v>
      </c>
      <c r="C71" s="77"/>
      <c r="D71" s="74"/>
      <c r="E71" s="78" t="s">
        <v>165</v>
      </c>
      <c r="F71" s="75">
        <f>F72</f>
        <v>79634</v>
      </c>
      <c r="G71" s="75">
        <f>G72</f>
        <v>79634</v>
      </c>
      <c r="H71" s="80"/>
      <c r="I71" s="80"/>
    </row>
    <row r="72" spans="2:9" ht="30" customHeight="1" x14ac:dyDescent="0.25">
      <c r="B72" s="71">
        <v>11</v>
      </c>
      <c r="C72" s="72"/>
      <c r="D72" s="73"/>
      <c r="E72" s="52" t="s">
        <v>148</v>
      </c>
      <c r="F72" s="49">
        <f>F73</f>
        <v>79634</v>
      </c>
      <c r="G72" s="49">
        <f>G73</f>
        <v>79634</v>
      </c>
      <c r="H72" s="79"/>
      <c r="I72" s="79"/>
    </row>
    <row r="73" spans="2:9" ht="30" customHeight="1" x14ac:dyDescent="0.25">
      <c r="B73" s="71"/>
      <c r="C73" s="72">
        <v>32</v>
      </c>
      <c r="D73" s="73"/>
      <c r="E73" s="52" t="s">
        <v>14</v>
      </c>
      <c r="F73" s="49">
        <v>79634</v>
      </c>
      <c r="G73" s="49">
        <v>79634</v>
      </c>
      <c r="H73" s="79"/>
      <c r="I73" s="79"/>
    </row>
    <row r="74" spans="2:9" ht="30" customHeight="1" x14ac:dyDescent="0.25">
      <c r="B74" s="76" t="s">
        <v>166</v>
      </c>
      <c r="C74" s="77"/>
      <c r="D74" s="74"/>
      <c r="E74" s="78" t="s">
        <v>167</v>
      </c>
      <c r="F74" s="75">
        <f>F75</f>
        <v>331807</v>
      </c>
      <c r="G74" s="75">
        <f t="shared" ref="G74:H76" si="10">G75</f>
        <v>331807</v>
      </c>
      <c r="H74" s="111">
        <f t="shared" si="10"/>
        <v>100749.49</v>
      </c>
      <c r="I74" s="80">
        <f>H74/G74*100</f>
        <v>30.3638832212702</v>
      </c>
    </row>
    <row r="75" spans="2:9" ht="30" customHeight="1" x14ac:dyDescent="0.25">
      <c r="B75" s="71">
        <v>11</v>
      </c>
      <c r="C75" s="72"/>
      <c r="D75" s="73"/>
      <c r="E75" s="52" t="s">
        <v>148</v>
      </c>
      <c r="F75" s="49">
        <f>F76</f>
        <v>331807</v>
      </c>
      <c r="G75" s="49">
        <f t="shared" si="10"/>
        <v>331807</v>
      </c>
      <c r="H75" s="112">
        <f t="shared" si="10"/>
        <v>100749.49</v>
      </c>
      <c r="I75" s="79">
        <f t="shared" ref="I75:I76" si="11">H75/G75*100</f>
        <v>30.3638832212702</v>
      </c>
    </row>
    <row r="76" spans="2:9" ht="30" customHeight="1" x14ac:dyDescent="0.25">
      <c r="B76" s="71"/>
      <c r="C76" s="72">
        <v>32</v>
      </c>
      <c r="D76" s="73"/>
      <c r="E76" s="52" t="s">
        <v>14</v>
      </c>
      <c r="F76" s="49">
        <v>331807</v>
      </c>
      <c r="G76" s="49">
        <v>331807</v>
      </c>
      <c r="H76" s="112">
        <f t="shared" si="10"/>
        <v>100749.49</v>
      </c>
      <c r="I76" s="79">
        <f t="shared" si="11"/>
        <v>30.3638832212702</v>
      </c>
    </row>
    <row r="77" spans="2:9" ht="30" customHeight="1" x14ac:dyDescent="0.25">
      <c r="B77" s="71"/>
      <c r="C77" s="72"/>
      <c r="D77" s="73">
        <v>3238</v>
      </c>
      <c r="E77" s="52" t="s">
        <v>88</v>
      </c>
      <c r="F77" s="49"/>
      <c r="G77" s="49"/>
      <c r="H77" s="112">
        <v>100749.49</v>
      </c>
      <c r="I77" s="79"/>
    </row>
    <row r="78" spans="2:9" ht="48" customHeight="1" x14ac:dyDescent="0.25">
      <c r="B78" s="76" t="s">
        <v>168</v>
      </c>
      <c r="C78" s="77"/>
      <c r="D78" s="74"/>
      <c r="E78" s="78" t="s">
        <v>169</v>
      </c>
      <c r="F78" s="75">
        <f>F79+F84</f>
        <v>670489</v>
      </c>
      <c r="G78" s="75">
        <f t="shared" ref="G78:H78" si="12">G79+G84</f>
        <v>670489</v>
      </c>
      <c r="H78" s="111">
        <f t="shared" si="12"/>
        <v>69527.33</v>
      </c>
      <c r="I78" s="80">
        <f>H78/G78*100</f>
        <v>10.369645139592148</v>
      </c>
    </row>
    <row r="79" spans="2:9" ht="30" customHeight="1" x14ac:dyDescent="0.25">
      <c r="B79" s="71">
        <v>11</v>
      </c>
      <c r="C79" s="72"/>
      <c r="D79" s="73"/>
      <c r="E79" s="52" t="s">
        <v>148</v>
      </c>
      <c r="F79" s="49">
        <f>F80</f>
        <v>637733</v>
      </c>
      <c r="G79" s="49">
        <f t="shared" ref="G79:H79" si="13">G80</f>
        <v>637733</v>
      </c>
      <c r="H79" s="112">
        <f t="shared" si="13"/>
        <v>69527.33</v>
      </c>
      <c r="I79" s="79">
        <f t="shared" ref="I79:I80" si="14">H79/G79*100</f>
        <v>10.902263172832518</v>
      </c>
    </row>
    <row r="80" spans="2:9" ht="30" customHeight="1" x14ac:dyDescent="0.25">
      <c r="B80" s="71"/>
      <c r="C80" s="72">
        <v>32</v>
      </c>
      <c r="D80" s="73"/>
      <c r="E80" s="52" t="s">
        <v>14</v>
      </c>
      <c r="F80" s="49">
        <v>637733</v>
      </c>
      <c r="G80" s="49">
        <v>637733</v>
      </c>
      <c r="H80" s="112">
        <f>H81+H82+H83</f>
        <v>69527.33</v>
      </c>
      <c r="I80" s="79">
        <f t="shared" si="14"/>
        <v>10.902263172832518</v>
      </c>
    </row>
    <row r="81" spans="2:9" ht="30" customHeight="1" x14ac:dyDescent="0.25">
      <c r="B81" s="71"/>
      <c r="C81" s="72"/>
      <c r="D81" s="73">
        <v>3233</v>
      </c>
      <c r="E81" s="52" t="s">
        <v>84</v>
      </c>
      <c r="F81" s="49"/>
      <c r="G81" s="49"/>
      <c r="H81" s="112">
        <v>236.33</v>
      </c>
      <c r="I81" s="79"/>
    </row>
    <row r="82" spans="2:9" ht="30" customHeight="1" x14ac:dyDescent="0.25">
      <c r="B82" s="71"/>
      <c r="C82" s="72"/>
      <c r="D82" s="73">
        <v>3238</v>
      </c>
      <c r="E82" s="52" t="s">
        <v>88</v>
      </c>
      <c r="F82" s="49"/>
      <c r="G82" s="49"/>
      <c r="H82" s="112">
        <v>65663.259999999995</v>
      </c>
      <c r="I82" s="79"/>
    </row>
    <row r="83" spans="2:9" ht="30" customHeight="1" x14ac:dyDescent="0.25">
      <c r="B83" s="71"/>
      <c r="C83" s="72"/>
      <c r="D83" s="73">
        <v>3291</v>
      </c>
      <c r="E83" s="52" t="s">
        <v>92</v>
      </c>
      <c r="F83" s="49"/>
      <c r="G83" s="49"/>
      <c r="H83" s="112">
        <v>3627.74</v>
      </c>
      <c r="I83" s="79"/>
    </row>
    <row r="84" spans="2:9" ht="30" customHeight="1" x14ac:dyDescent="0.25">
      <c r="B84" s="71">
        <v>52</v>
      </c>
      <c r="C84" s="72"/>
      <c r="D84" s="73"/>
      <c r="E84" s="52" t="s">
        <v>155</v>
      </c>
      <c r="F84" s="49">
        <f>F85</f>
        <v>32756</v>
      </c>
      <c r="G84" s="49">
        <f t="shared" ref="G84" si="15">G85</f>
        <v>32756</v>
      </c>
      <c r="H84" s="112"/>
      <c r="I84" s="79"/>
    </row>
    <row r="85" spans="2:9" ht="30" customHeight="1" x14ac:dyDescent="0.25">
      <c r="B85" s="71"/>
      <c r="C85" s="72">
        <v>32</v>
      </c>
      <c r="D85" s="73"/>
      <c r="E85" s="52" t="s">
        <v>14</v>
      </c>
      <c r="F85" s="49">
        <f>32756</f>
        <v>32756</v>
      </c>
      <c r="G85" s="49">
        <v>32756</v>
      </c>
      <c r="H85" s="112"/>
      <c r="I85" s="79"/>
    </row>
    <row r="86" spans="2:9" ht="47.25" customHeight="1" x14ac:dyDescent="0.25">
      <c r="B86" s="76" t="s">
        <v>170</v>
      </c>
      <c r="C86" s="77"/>
      <c r="D86" s="74"/>
      <c r="E86" s="78" t="s">
        <v>171</v>
      </c>
      <c r="F86" s="75">
        <f>F87</f>
        <v>3875506</v>
      </c>
      <c r="G86" s="75">
        <f t="shared" ref="G86:H87" si="16">G87</f>
        <v>3875506</v>
      </c>
      <c r="H86" s="111">
        <f t="shared" si="16"/>
        <v>2384666.15</v>
      </c>
      <c r="I86" s="80">
        <f>H86/G86*100</f>
        <v>61.531736759019338</v>
      </c>
    </row>
    <row r="87" spans="2:9" ht="30" customHeight="1" x14ac:dyDescent="0.25">
      <c r="B87" s="71">
        <v>11</v>
      </c>
      <c r="C87" s="72"/>
      <c r="D87" s="73"/>
      <c r="E87" s="52" t="s">
        <v>148</v>
      </c>
      <c r="F87" s="49">
        <f>F88</f>
        <v>3875506</v>
      </c>
      <c r="G87" s="49">
        <f t="shared" si="16"/>
        <v>3875506</v>
      </c>
      <c r="H87" s="112">
        <f t="shared" si="16"/>
        <v>2384666.15</v>
      </c>
      <c r="I87" s="79">
        <f t="shared" ref="I87:I88" si="17">H87/G87*100</f>
        <v>61.531736759019338</v>
      </c>
    </row>
    <row r="88" spans="2:9" ht="30" customHeight="1" x14ac:dyDescent="0.25">
      <c r="B88" s="71"/>
      <c r="C88" s="72">
        <v>32</v>
      </c>
      <c r="D88" s="73"/>
      <c r="E88" s="52" t="s">
        <v>14</v>
      </c>
      <c r="F88" s="49">
        <v>3875506</v>
      </c>
      <c r="G88" s="49">
        <v>3875506</v>
      </c>
      <c r="H88" s="112">
        <f t="shared" ref="H88" si="18">H89+H90</f>
        <v>2384666.15</v>
      </c>
      <c r="I88" s="79">
        <f t="shared" si="17"/>
        <v>61.531736759019338</v>
      </c>
    </row>
    <row r="89" spans="2:9" ht="30" customHeight="1" x14ac:dyDescent="0.25">
      <c r="B89" s="71"/>
      <c r="C89" s="72"/>
      <c r="D89" s="73">
        <v>3231</v>
      </c>
      <c r="E89" s="52" t="s">
        <v>82</v>
      </c>
      <c r="F89" s="49"/>
      <c r="G89" s="49"/>
      <c r="H89" s="112">
        <v>306783.46000000002</v>
      </c>
      <c r="I89" s="79"/>
    </row>
    <row r="90" spans="2:9" ht="30" customHeight="1" x14ac:dyDescent="0.25">
      <c r="B90" s="71"/>
      <c r="C90" s="72"/>
      <c r="D90" s="73">
        <v>3238</v>
      </c>
      <c r="E90" s="52" t="s">
        <v>88</v>
      </c>
      <c r="F90" s="49"/>
      <c r="G90" s="49"/>
      <c r="H90" s="112">
        <v>2077882.69</v>
      </c>
      <c r="I90" s="79"/>
    </row>
    <row r="91" spans="2:9" ht="52.5" customHeight="1" x14ac:dyDescent="0.25">
      <c r="B91" s="76" t="s">
        <v>172</v>
      </c>
      <c r="C91" s="77"/>
      <c r="D91" s="74"/>
      <c r="E91" s="78" t="s">
        <v>173</v>
      </c>
      <c r="F91" s="75">
        <f>F92</f>
        <v>34411</v>
      </c>
      <c r="G91" s="75">
        <f t="shared" ref="G91:H93" si="19">G92</f>
        <v>34411</v>
      </c>
      <c r="H91" s="111">
        <f t="shared" si="19"/>
        <v>21846</v>
      </c>
      <c r="I91" s="80">
        <f>H91/G91*100</f>
        <v>63.485513353288191</v>
      </c>
    </row>
    <row r="92" spans="2:9" ht="30" customHeight="1" x14ac:dyDescent="0.25">
      <c r="B92" s="71">
        <v>52</v>
      </c>
      <c r="C92" s="72"/>
      <c r="D92" s="73"/>
      <c r="E92" s="52" t="s">
        <v>155</v>
      </c>
      <c r="F92" s="49">
        <f>F93</f>
        <v>34411</v>
      </c>
      <c r="G92" s="49">
        <f t="shared" si="19"/>
        <v>34411</v>
      </c>
      <c r="H92" s="112">
        <f t="shared" si="19"/>
        <v>21846</v>
      </c>
      <c r="I92" s="79">
        <f t="shared" ref="I92:I93" si="20">H92/G92*100</f>
        <v>63.485513353288191</v>
      </c>
    </row>
    <row r="93" spans="2:9" ht="30" customHeight="1" x14ac:dyDescent="0.25">
      <c r="B93" s="71"/>
      <c r="C93" s="72">
        <v>32</v>
      </c>
      <c r="D93" s="73"/>
      <c r="E93" s="52" t="s">
        <v>14</v>
      </c>
      <c r="F93" s="49">
        <v>34411</v>
      </c>
      <c r="G93" s="49">
        <v>34411</v>
      </c>
      <c r="H93" s="112">
        <f t="shared" si="19"/>
        <v>21846</v>
      </c>
      <c r="I93" s="79">
        <f t="shared" si="20"/>
        <v>63.485513353288191</v>
      </c>
    </row>
    <row r="94" spans="2:9" ht="48.75" customHeight="1" x14ac:dyDescent="0.25">
      <c r="B94" s="71"/>
      <c r="C94" s="72"/>
      <c r="D94" s="73">
        <v>3237</v>
      </c>
      <c r="E94" s="52" t="s">
        <v>89</v>
      </c>
      <c r="F94" s="49"/>
      <c r="G94" s="49"/>
      <c r="H94" s="112">
        <v>21846</v>
      </c>
      <c r="I94" s="79"/>
    </row>
    <row r="95" spans="2:9" ht="51" customHeight="1" x14ac:dyDescent="0.25">
      <c r="B95" s="76" t="s">
        <v>174</v>
      </c>
      <c r="C95" s="77"/>
      <c r="D95" s="74"/>
      <c r="E95" s="78" t="s">
        <v>175</v>
      </c>
      <c r="F95" s="75">
        <f>F96</f>
        <v>796337</v>
      </c>
      <c r="G95" s="75">
        <f t="shared" ref="G95:H97" si="21">G96</f>
        <v>796337</v>
      </c>
      <c r="H95" s="111">
        <f t="shared" si="21"/>
        <v>282392.65999999997</v>
      </c>
      <c r="I95" s="80">
        <f>H95/G95*100</f>
        <v>35.461451621612454</v>
      </c>
    </row>
    <row r="96" spans="2:9" ht="30" customHeight="1" x14ac:dyDescent="0.25">
      <c r="B96" s="71">
        <v>11</v>
      </c>
      <c r="C96" s="72"/>
      <c r="D96" s="73"/>
      <c r="E96" s="52" t="s">
        <v>148</v>
      </c>
      <c r="F96" s="49">
        <f>F97</f>
        <v>796337</v>
      </c>
      <c r="G96" s="49">
        <f t="shared" si="21"/>
        <v>796337</v>
      </c>
      <c r="H96" s="112">
        <f t="shared" si="21"/>
        <v>282392.65999999997</v>
      </c>
      <c r="I96" s="79">
        <f t="shared" ref="I96:I97" si="22">H96/G96*100</f>
        <v>35.461451621612454</v>
      </c>
    </row>
    <row r="97" spans="2:9" ht="30" customHeight="1" x14ac:dyDescent="0.25">
      <c r="B97" s="71"/>
      <c r="C97" s="72">
        <v>32</v>
      </c>
      <c r="D97" s="73"/>
      <c r="E97" s="52" t="s">
        <v>14</v>
      </c>
      <c r="F97" s="49">
        <v>796337</v>
      </c>
      <c r="G97" s="49">
        <v>796337</v>
      </c>
      <c r="H97" s="112">
        <f t="shared" si="21"/>
        <v>282392.65999999997</v>
      </c>
      <c r="I97" s="79">
        <f t="shared" si="22"/>
        <v>35.461451621612454</v>
      </c>
    </row>
    <row r="98" spans="2:9" ht="30" customHeight="1" x14ac:dyDescent="0.25">
      <c r="B98" s="71"/>
      <c r="C98" s="72"/>
      <c r="D98" s="73">
        <v>3238</v>
      </c>
      <c r="E98" s="52" t="s">
        <v>88</v>
      </c>
      <c r="F98" s="49"/>
      <c r="G98" s="49"/>
      <c r="H98" s="112">
        <v>282392.65999999997</v>
      </c>
      <c r="I98" s="79"/>
    </row>
    <row r="99" spans="2:9" ht="54" customHeight="1" x14ac:dyDescent="0.25">
      <c r="B99" s="76" t="s">
        <v>176</v>
      </c>
      <c r="C99" s="77"/>
      <c r="D99" s="74"/>
      <c r="E99" s="78" t="s">
        <v>177</v>
      </c>
      <c r="F99" s="75">
        <f>F100+F105</f>
        <v>67221</v>
      </c>
      <c r="G99" s="75">
        <f t="shared" ref="G99:H99" si="23">G100+G105</f>
        <v>67221</v>
      </c>
      <c r="H99" s="111">
        <f t="shared" si="23"/>
        <v>8052.55</v>
      </c>
      <c r="I99" s="80">
        <f>H99/G99*100</f>
        <v>11.979217803960072</v>
      </c>
    </row>
    <row r="100" spans="2:9" ht="30" customHeight="1" x14ac:dyDescent="0.25">
      <c r="B100" s="71">
        <v>12</v>
      </c>
      <c r="C100" s="72"/>
      <c r="D100" s="73"/>
      <c r="E100" s="52" t="s">
        <v>178</v>
      </c>
      <c r="F100" s="49">
        <f>F101+F104</f>
        <v>21902</v>
      </c>
      <c r="G100" s="49">
        <f t="shared" ref="G100:H100" si="24">G101+G104</f>
        <v>21902</v>
      </c>
      <c r="H100" s="112">
        <f t="shared" si="24"/>
        <v>1207.8800000000001</v>
      </c>
      <c r="I100" s="79">
        <f t="shared" ref="I100:I101" si="25">H100/G100*100</f>
        <v>5.5149301433659028</v>
      </c>
    </row>
    <row r="101" spans="2:9" ht="30" customHeight="1" x14ac:dyDescent="0.25">
      <c r="B101" s="71"/>
      <c r="C101" s="72">
        <v>31</v>
      </c>
      <c r="D101" s="73"/>
      <c r="E101" s="52" t="s">
        <v>5</v>
      </c>
      <c r="F101" s="49">
        <v>9621</v>
      </c>
      <c r="G101" s="49">
        <v>9621</v>
      </c>
      <c r="H101" s="112">
        <f t="shared" ref="H101" si="26">H102+H103</f>
        <v>1207.8800000000001</v>
      </c>
      <c r="I101" s="79">
        <f t="shared" si="25"/>
        <v>12.554620101860515</v>
      </c>
    </row>
    <row r="102" spans="2:9" ht="30" customHeight="1" x14ac:dyDescent="0.25">
      <c r="B102" s="71"/>
      <c r="C102" s="72"/>
      <c r="D102" s="73">
        <v>3111</v>
      </c>
      <c r="E102" s="52" t="s">
        <v>34</v>
      </c>
      <c r="F102" s="49"/>
      <c r="G102" s="49"/>
      <c r="H102" s="112">
        <v>1008.58</v>
      </c>
      <c r="I102" s="79"/>
    </row>
    <row r="103" spans="2:9" ht="42.75" customHeight="1" x14ac:dyDescent="0.25">
      <c r="B103" s="71"/>
      <c r="C103" s="72"/>
      <c r="D103" s="73">
        <v>3132</v>
      </c>
      <c r="E103" s="52" t="s">
        <v>73</v>
      </c>
      <c r="F103" s="49"/>
      <c r="G103" s="49"/>
      <c r="H103" s="112">
        <v>199.3</v>
      </c>
      <c r="I103" s="79"/>
    </row>
    <row r="104" spans="2:9" ht="30" customHeight="1" x14ac:dyDescent="0.25">
      <c r="B104" s="71"/>
      <c r="C104" s="72">
        <v>32</v>
      </c>
      <c r="D104" s="73"/>
      <c r="E104" s="52" t="s">
        <v>14</v>
      </c>
      <c r="F104" s="49">
        <v>12281</v>
      </c>
      <c r="G104" s="49">
        <v>12281</v>
      </c>
      <c r="H104" s="112"/>
      <c r="I104" s="79"/>
    </row>
    <row r="105" spans="2:9" ht="30" customHeight="1" x14ac:dyDescent="0.25">
      <c r="B105" s="71">
        <v>52</v>
      </c>
      <c r="C105" s="72"/>
      <c r="D105" s="73"/>
      <c r="E105" s="52" t="s">
        <v>155</v>
      </c>
      <c r="F105" s="49">
        <f>F106+F109</f>
        <v>45319</v>
      </c>
      <c r="G105" s="49">
        <f t="shared" ref="G105:H105" si="27">G106+G109</f>
        <v>45319</v>
      </c>
      <c r="H105" s="112">
        <f t="shared" si="27"/>
        <v>6844.67</v>
      </c>
      <c r="I105" s="79">
        <f t="shared" ref="I105:I106" si="28">H105/G105*100</f>
        <v>15.103312076612458</v>
      </c>
    </row>
    <row r="106" spans="2:9" ht="30" customHeight="1" x14ac:dyDescent="0.25">
      <c r="B106" s="71"/>
      <c r="C106" s="72">
        <v>31</v>
      </c>
      <c r="D106" s="73"/>
      <c r="E106" s="52" t="s">
        <v>5</v>
      </c>
      <c r="F106" s="49">
        <v>18265</v>
      </c>
      <c r="G106" s="49">
        <v>18265</v>
      </c>
      <c r="H106" s="112">
        <f t="shared" ref="H106" si="29">H107+H108</f>
        <v>6844.67</v>
      </c>
      <c r="I106" s="79">
        <f t="shared" si="28"/>
        <v>37.47424035039694</v>
      </c>
    </row>
    <row r="107" spans="2:9" ht="48" customHeight="1" x14ac:dyDescent="0.25">
      <c r="B107" s="71"/>
      <c r="C107" s="72"/>
      <c r="D107" s="73">
        <v>3111</v>
      </c>
      <c r="E107" s="52" t="s">
        <v>34</v>
      </c>
      <c r="F107" s="49"/>
      <c r="G107" s="49"/>
      <c r="H107" s="112">
        <v>5715.3</v>
      </c>
      <c r="I107" s="79"/>
    </row>
    <row r="108" spans="2:9" ht="30" customHeight="1" x14ac:dyDescent="0.25">
      <c r="B108" s="71"/>
      <c r="C108" s="72"/>
      <c r="D108" s="73">
        <v>3132</v>
      </c>
      <c r="E108" s="52" t="s">
        <v>73</v>
      </c>
      <c r="F108" s="49"/>
      <c r="G108" s="49"/>
      <c r="H108" s="112">
        <v>1129.3699999999999</v>
      </c>
      <c r="I108" s="79"/>
    </row>
    <row r="109" spans="2:9" ht="30" customHeight="1" x14ac:dyDescent="0.25">
      <c r="B109" s="71"/>
      <c r="C109" s="72">
        <v>32</v>
      </c>
      <c r="D109" s="73"/>
      <c r="E109" s="52" t="s">
        <v>14</v>
      </c>
      <c r="F109" s="49">
        <v>27054</v>
      </c>
      <c r="G109" s="49">
        <v>27054</v>
      </c>
      <c r="H109" s="112"/>
      <c r="I109" s="79"/>
    </row>
    <row r="110" spans="2:9" ht="30" customHeight="1" x14ac:dyDescent="0.25">
      <c r="B110" s="76" t="s">
        <v>179</v>
      </c>
      <c r="C110" s="77"/>
      <c r="D110" s="74"/>
      <c r="E110" s="78" t="s">
        <v>180</v>
      </c>
      <c r="F110" s="75">
        <f>F111</f>
        <v>1074057</v>
      </c>
      <c r="G110" s="75">
        <f t="shared" ref="G110:H112" si="30">G111</f>
        <v>1074057</v>
      </c>
      <c r="H110" s="111">
        <f t="shared" si="30"/>
        <v>227318.14</v>
      </c>
      <c r="I110" s="80">
        <f>H110/G110*100</f>
        <v>21.164439131256536</v>
      </c>
    </row>
    <row r="111" spans="2:9" ht="30" customHeight="1" x14ac:dyDescent="0.25">
      <c r="B111" s="71">
        <v>11</v>
      </c>
      <c r="C111" s="72"/>
      <c r="D111" s="73"/>
      <c r="E111" s="52" t="s">
        <v>148</v>
      </c>
      <c r="F111" s="49">
        <f>F112</f>
        <v>1074057</v>
      </c>
      <c r="G111" s="49">
        <f t="shared" si="30"/>
        <v>1074057</v>
      </c>
      <c r="H111" s="112">
        <f t="shared" si="30"/>
        <v>227318.14</v>
      </c>
      <c r="I111" s="79">
        <f t="shared" ref="I111:I112" si="31">H111/G111*100</f>
        <v>21.164439131256536</v>
      </c>
    </row>
    <row r="112" spans="2:9" ht="30" customHeight="1" x14ac:dyDescent="0.25">
      <c r="B112" s="71"/>
      <c r="C112" s="72">
        <v>43</v>
      </c>
      <c r="D112" s="73"/>
      <c r="E112" s="52" t="s">
        <v>122</v>
      </c>
      <c r="F112" s="49">
        <v>1074057</v>
      </c>
      <c r="G112" s="49">
        <v>1074057</v>
      </c>
      <c r="H112" s="112">
        <f t="shared" si="30"/>
        <v>227318.14</v>
      </c>
      <c r="I112" s="79">
        <f t="shared" si="31"/>
        <v>21.164439131256536</v>
      </c>
    </row>
    <row r="113" spans="2:9" ht="30" customHeight="1" x14ac:dyDescent="0.25">
      <c r="B113" s="71"/>
      <c r="C113" s="72"/>
      <c r="D113" s="73">
        <v>4312</v>
      </c>
      <c r="E113" s="52" t="s">
        <v>124</v>
      </c>
      <c r="F113" s="49"/>
      <c r="G113" s="49"/>
      <c r="H113" s="112">
        <v>227318.14</v>
      </c>
      <c r="I113" s="79"/>
    </row>
    <row r="114" spans="2:9" ht="30" customHeight="1" x14ac:dyDescent="0.25">
      <c r="B114" s="76" t="s">
        <v>181</v>
      </c>
      <c r="C114" s="77"/>
      <c r="D114" s="74"/>
      <c r="E114" s="78" t="s">
        <v>182</v>
      </c>
      <c r="F114" s="75">
        <f>F115+F124+F127</f>
        <v>2853540</v>
      </c>
      <c r="G114" s="75">
        <f>G115+G124+G127</f>
        <v>2853540</v>
      </c>
      <c r="H114" s="111">
        <f t="shared" ref="H114" si="32">H115+H124+H127</f>
        <v>902105.76</v>
      </c>
      <c r="I114" s="80">
        <f>H114/G114*100</f>
        <v>31.613566307113274</v>
      </c>
    </row>
    <row r="115" spans="2:9" ht="30" customHeight="1" x14ac:dyDescent="0.25">
      <c r="B115" s="71">
        <v>11</v>
      </c>
      <c r="C115" s="72"/>
      <c r="D115" s="73"/>
      <c r="E115" s="52" t="s">
        <v>148</v>
      </c>
      <c r="F115" s="49">
        <f>F116+F118+F120+F123</f>
        <v>2760634</v>
      </c>
      <c r="G115" s="49">
        <f>G116+G118+G120+G123</f>
        <v>2760634</v>
      </c>
      <c r="H115" s="112">
        <f t="shared" ref="H115" si="33">H116+H118+H120</f>
        <v>902105.76</v>
      </c>
      <c r="I115" s="79">
        <f t="shared" ref="I115:I116" si="34">H115/G115*100</f>
        <v>32.677484954543054</v>
      </c>
    </row>
    <row r="116" spans="2:9" ht="30" customHeight="1" x14ac:dyDescent="0.25">
      <c r="B116" s="71"/>
      <c r="C116" s="72">
        <v>32</v>
      </c>
      <c r="D116" s="73"/>
      <c r="E116" s="52" t="s">
        <v>14</v>
      </c>
      <c r="F116" s="49">
        <v>1459951</v>
      </c>
      <c r="G116" s="49">
        <v>1459951</v>
      </c>
      <c r="H116" s="112">
        <f t="shared" ref="H116" si="35">H117</f>
        <v>231401.67</v>
      </c>
      <c r="I116" s="79">
        <f t="shared" si="34"/>
        <v>15.849961402814206</v>
      </c>
    </row>
    <row r="117" spans="2:9" ht="30" customHeight="1" x14ac:dyDescent="0.25">
      <c r="B117" s="71"/>
      <c r="C117" s="72"/>
      <c r="D117" s="73">
        <v>3238</v>
      </c>
      <c r="E117" s="52" t="s">
        <v>88</v>
      </c>
      <c r="F117" s="49"/>
      <c r="G117" s="49"/>
      <c r="H117" s="112">
        <v>231401.67</v>
      </c>
      <c r="I117" s="79"/>
    </row>
    <row r="118" spans="2:9" ht="30" customHeight="1" x14ac:dyDescent="0.25">
      <c r="B118" s="71"/>
      <c r="C118" s="72">
        <v>41</v>
      </c>
      <c r="D118" s="73"/>
      <c r="E118" s="52" t="s">
        <v>7</v>
      </c>
      <c r="F118" s="49">
        <v>663614</v>
      </c>
      <c r="G118" s="49">
        <v>663614</v>
      </c>
      <c r="H118" s="112">
        <f t="shared" ref="H118" si="36">H119</f>
        <v>98000.73</v>
      </c>
      <c r="I118" s="79">
        <f>H118/G118*100</f>
        <v>14.767730939974141</v>
      </c>
    </row>
    <row r="119" spans="2:9" ht="30" customHeight="1" x14ac:dyDescent="0.25">
      <c r="B119" s="71"/>
      <c r="C119" s="72"/>
      <c r="D119" s="73">
        <v>4123</v>
      </c>
      <c r="E119" s="52" t="s">
        <v>110</v>
      </c>
      <c r="F119" s="49"/>
      <c r="G119" s="49"/>
      <c r="H119" s="112">
        <v>98000.73</v>
      </c>
      <c r="I119" s="79"/>
    </row>
    <row r="120" spans="2:9" ht="30" customHeight="1" x14ac:dyDescent="0.25">
      <c r="B120" s="71"/>
      <c r="C120" s="72">
        <v>42</v>
      </c>
      <c r="D120" s="73"/>
      <c r="E120" s="52" t="s">
        <v>111</v>
      </c>
      <c r="F120" s="49">
        <v>623797</v>
      </c>
      <c r="G120" s="49">
        <v>623797</v>
      </c>
      <c r="H120" s="112">
        <f t="shared" ref="H120" si="37">H121+H122</f>
        <v>572703.36</v>
      </c>
      <c r="I120" s="79">
        <f>H120/G120*100</f>
        <v>91.809252048342643</v>
      </c>
    </row>
    <row r="121" spans="2:9" ht="30" customHeight="1" x14ac:dyDescent="0.25">
      <c r="B121" s="71"/>
      <c r="C121" s="72"/>
      <c r="D121" s="73">
        <v>4221</v>
      </c>
      <c r="E121" s="52" t="s">
        <v>116</v>
      </c>
      <c r="F121" s="49"/>
      <c r="G121" s="49"/>
      <c r="H121" s="112">
        <v>567658.46</v>
      </c>
      <c r="I121" s="79"/>
    </row>
    <row r="122" spans="2:9" ht="30" customHeight="1" x14ac:dyDescent="0.25">
      <c r="B122" s="71"/>
      <c r="C122" s="72"/>
      <c r="D122" s="73">
        <v>4262</v>
      </c>
      <c r="E122" s="52" t="s">
        <v>121</v>
      </c>
      <c r="F122" s="49"/>
      <c r="G122" s="49"/>
      <c r="H122" s="112">
        <v>5044.8999999999996</v>
      </c>
      <c r="I122" s="79"/>
    </row>
    <row r="123" spans="2:9" ht="30" customHeight="1" x14ac:dyDescent="0.25">
      <c r="B123" s="71"/>
      <c r="C123" s="72">
        <v>45</v>
      </c>
      <c r="D123" s="73"/>
      <c r="E123" s="52" t="s">
        <v>125</v>
      </c>
      <c r="F123" s="49">
        <v>13272</v>
      </c>
      <c r="G123" s="49">
        <v>13272</v>
      </c>
      <c r="H123" s="112"/>
      <c r="I123" s="79"/>
    </row>
    <row r="124" spans="2:9" ht="30" customHeight="1" x14ac:dyDescent="0.25">
      <c r="B124" s="71">
        <v>52</v>
      </c>
      <c r="C124" s="72"/>
      <c r="D124" s="73"/>
      <c r="E124" s="52" t="s">
        <v>155</v>
      </c>
      <c r="F124" s="49">
        <f>F125+F126</f>
        <v>26544</v>
      </c>
      <c r="G124" s="49">
        <f t="shared" ref="G124" si="38">G125+G126</f>
        <v>26544</v>
      </c>
      <c r="H124" s="112"/>
      <c r="I124" s="79"/>
    </row>
    <row r="125" spans="2:9" ht="30" customHeight="1" x14ac:dyDescent="0.25">
      <c r="B125" s="71"/>
      <c r="C125" s="72">
        <v>32</v>
      </c>
      <c r="D125" s="73"/>
      <c r="E125" s="52" t="s">
        <v>14</v>
      </c>
      <c r="F125" s="49">
        <v>13272</v>
      </c>
      <c r="G125" s="49">
        <v>13272</v>
      </c>
      <c r="H125" s="112"/>
      <c r="I125" s="79"/>
    </row>
    <row r="126" spans="2:9" ht="30" customHeight="1" x14ac:dyDescent="0.25">
      <c r="B126" s="71"/>
      <c r="C126" s="72">
        <v>41</v>
      </c>
      <c r="D126" s="73"/>
      <c r="E126" s="52" t="s">
        <v>7</v>
      </c>
      <c r="F126" s="49">
        <v>13272</v>
      </c>
      <c r="G126" s="49">
        <v>13272</v>
      </c>
      <c r="H126" s="112"/>
      <c r="I126" s="79"/>
    </row>
    <row r="127" spans="2:9" ht="30" customHeight="1" x14ac:dyDescent="0.25">
      <c r="B127" s="71">
        <v>61</v>
      </c>
      <c r="C127" s="72"/>
      <c r="D127" s="73"/>
      <c r="E127" s="52" t="s">
        <v>156</v>
      </c>
      <c r="F127" s="49">
        <f>F128</f>
        <v>66362</v>
      </c>
      <c r="G127" s="49">
        <f t="shared" ref="G127" si="39">G128</f>
        <v>66362</v>
      </c>
      <c r="H127" s="112"/>
      <c r="I127" s="79"/>
    </row>
    <row r="128" spans="2:9" ht="30" customHeight="1" x14ac:dyDescent="0.25">
      <c r="B128" s="71"/>
      <c r="C128" s="72">
        <v>32</v>
      </c>
      <c r="D128" s="73"/>
      <c r="E128" s="52" t="s">
        <v>14</v>
      </c>
      <c r="F128" s="49">
        <v>66362</v>
      </c>
      <c r="G128" s="49">
        <v>66362</v>
      </c>
      <c r="H128" s="112"/>
      <c r="I128" s="79"/>
    </row>
    <row r="129" spans="2:9" ht="41.25" customHeight="1" x14ac:dyDescent="0.25">
      <c r="B129" s="76" t="s">
        <v>183</v>
      </c>
      <c r="C129" s="77"/>
      <c r="D129" s="74"/>
      <c r="E129" s="78" t="s">
        <v>184</v>
      </c>
      <c r="F129" s="75">
        <f>F130+F140</f>
        <v>1643851</v>
      </c>
      <c r="G129" s="75">
        <f t="shared" ref="G129:H129" si="40">G130+G140</f>
        <v>1643851</v>
      </c>
      <c r="H129" s="111">
        <f t="shared" si="40"/>
        <v>345458.6</v>
      </c>
      <c r="I129" s="80">
        <f>H129/G129*100</f>
        <v>21.015201499405968</v>
      </c>
    </row>
    <row r="130" spans="2:9" ht="30" customHeight="1" x14ac:dyDescent="0.25">
      <c r="B130" s="71">
        <v>11</v>
      </c>
      <c r="C130" s="72"/>
      <c r="D130" s="73"/>
      <c r="E130" s="52" t="s">
        <v>148</v>
      </c>
      <c r="F130" s="49">
        <f>F131+F134</f>
        <v>1342789</v>
      </c>
      <c r="G130" s="49">
        <f t="shared" ref="G130:H130" si="41">G131+G134</f>
        <v>1342789</v>
      </c>
      <c r="H130" s="112">
        <f t="shared" si="41"/>
        <v>203989.12</v>
      </c>
      <c r="I130" s="79">
        <f t="shared" ref="I130:I131" si="42">H130/G130*100</f>
        <v>15.191450034219823</v>
      </c>
    </row>
    <row r="131" spans="2:9" ht="30" customHeight="1" x14ac:dyDescent="0.25">
      <c r="B131" s="71"/>
      <c r="C131" s="72">
        <v>32</v>
      </c>
      <c r="D131" s="73"/>
      <c r="E131" s="52" t="s">
        <v>14</v>
      </c>
      <c r="F131" s="49">
        <v>76545</v>
      </c>
      <c r="G131" s="49">
        <v>76545</v>
      </c>
      <c r="H131" s="112">
        <f>H132+H133</f>
        <v>16987.14</v>
      </c>
      <c r="I131" s="79">
        <f t="shared" si="42"/>
        <v>22.192357436801878</v>
      </c>
    </row>
    <row r="132" spans="2:9" ht="30" customHeight="1" x14ac:dyDescent="0.25">
      <c r="B132" s="71"/>
      <c r="C132" s="72"/>
      <c r="D132" s="73">
        <v>3232</v>
      </c>
      <c r="E132" s="52" t="s">
        <v>83</v>
      </c>
      <c r="F132" s="49"/>
      <c r="G132" s="49"/>
      <c r="H132" s="112">
        <v>1675</v>
      </c>
      <c r="I132" s="79"/>
    </row>
    <row r="133" spans="2:9" ht="30" customHeight="1" x14ac:dyDescent="0.25">
      <c r="B133" s="71"/>
      <c r="C133" s="72"/>
      <c r="D133" s="73">
        <v>3237</v>
      </c>
      <c r="E133" s="52" t="s">
        <v>89</v>
      </c>
      <c r="F133" s="49"/>
      <c r="G133" s="49"/>
      <c r="H133" s="112">
        <v>15312.14</v>
      </c>
      <c r="I133" s="79"/>
    </row>
    <row r="134" spans="2:9" ht="30" customHeight="1" x14ac:dyDescent="0.25">
      <c r="B134" s="71"/>
      <c r="C134" s="72">
        <v>42</v>
      </c>
      <c r="D134" s="73"/>
      <c r="E134" s="52" t="s">
        <v>111</v>
      </c>
      <c r="F134" s="49">
        <v>1266244</v>
      </c>
      <c r="G134" s="49">
        <v>1266244</v>
      </c>
      <c r="H134" s="112">
        <f>H135+H136+H137+H138+H139</f>
        <v>187001.98</v>
      </c>
      <c r="I134" s="79">
        <f>H134/G134*100</f>
        <v>14.768242139745579</v>
      </c>
    </row>
    <row r="135" spans="2:9" ht="30" customHeight="1" x14ac:dyDescent="0.25">
      <c r="B135" s="71"/>
      <c r="C135" s="72"/>
      <c r="D135" s="73">
        <v>4212</v>
      </c>
      <c r="E135" s="52" t="s">
        <v>113</v>
      </c>
      <c r="F135" s="49"/>
      <c r="G135" s="49"/>
      <c r="H135" s="112">
        <v>144533.99</v>
      </c>
      <c r="I135" s="79"/>
    </row>
    <row r="136" spans="2:9" ht="30" customHeight="1" x14ac:dyDescent="0.25">
      <c r="B136" s="71"/>
      <c r="C136" s="72"/>
      <c r="D136" s="73">
        <v>4221</v>
      </c>
      <c r="E136" s="52" t="s">
        <v>116</v>
      </c>
      <c r="F136" s="49"/>
      <c r="G136" s="49"/>
      <c r="H136" s="112">
        <v>6018.75</v>
      </c>
      <c r="I136" s="79"/>
    </row>
    <row r="137" spans="2:9" ht="42" customHeight="1" x14ac:dyDescent="0.25">
      <c r="B137" s="71"/>
      <c r="C137" s="72"/>
      <c r="D137" s="73">
        <v>4222</v>
      </c>
      <c r="E137" s="52" t="s">
        <v>117</v>
      </c>
      <c r="F137" s="49"/>
      <c r="G137" s="49"/>
      <c r="H137" s="112">
        <v>36.76</v>
      </c>
      <c r="I137" s="79"/>
    </row>
    <row r="138" spans="2:9" ht="30" customHeight="1" x14ac:dyDescent="0.25">
      <c r="B138" s="71"/>
      <c r="C138" s="72"/>
      <c r="D138" s="73">
        <v>4223</v>
      </c>
      <c r="E138" s="52" t="s">
        <v>118</v>
      </c>
      <c r="F138" s="49"/>
      <c r="G138" s="49"/>
      <c r="H138" s="112">
        <v>35412.480000000003</v>
      </c>
      <c r="I138" s="79"/>
    </row>
    <row r="139" spans="2:9" ht="30" customHeight="1" x14ac:dyDescent="0.25">
      <c r="B139" s="71"/>
      <c r="C139" s="72"/>
      <c r="D139" s="73">
        <v>4225</v>
      </c>
      <c r="E139" s="52" t="s">
        <v>119</v>
      </c>
      <c r="F139" s="49"/>
      <c r="G139" s="49"/>
      <c r="H139" s="112">
        <v>1000</v>
      </c>
      <c r="I139" s="79"/>
    </row>
    <row r="140" spans="2:9" ht="30" customHeight="1" x14ac:dyDescent="0.25">
      <c r="B140" s="71">
        <v>5762</v>
      </c>
      <c r="C140" s="72"/>
      <c r="D140" s="73"/>
      <c r="E140" s="52" t="s">
        <v>185</v>
      </c>
      <c r="F140" s="49">
        <f>F141+F143</f>
        <v>301062</v>
      </c>
      <c r="G140" s="49">
        <f>G141+G143</f>
        <v>301062</v>
      </c>
      <c r="H140" s="112">
        <f>H141+H143</f>
        <v>141469.47999999998</v>
      </c>
      <c r="I140" s="79">
        <f>H140/G140*100</f>
        <v>46.990148208674619</v>
      </c>
    </row>
    <row r="141" spans="2:9" ht="30" customHeight="1" x14ac:dyDescent="0.25">
      <c r="B141" s="71"/>
      <c r="C141" s="72">
        <v>32</v>
      </c>
      <c r="D141" s="73"/>
      <c r="E141" s="52" t="s">
        <v>14</v>
      </c>
      <c r="F141" s="49">
        <v>4645</v>
      </c>
      <c r="G141" s="49">
        <v>4645</v>
      </c>
      <c r="H141" s="112">
        <f t="shared" ref="H141" si="43">H142</f>
        <v>4645.3</v>
      </c>
      <c r="I141" s="79">
        <f>H141/G141*100</f>
        <v>100.0064585575888</v>
      </c>
    </row>
    <row r="142" spans="2:9" ht="30" customHeight="1" x14ac:dyDescent="0.25">
      <c r="B142" s="71"/>
      <c r="C142" s="72"/>
      <c r="D142" s="73">
        <v>3237</v>
      </c>
      <c r="E142" s="52" t="s">
        <v>89</v>
      </c>
      <c r="F142" s="49"/>
      <c r="G142" s="49"/>
      <c r="H142" s="112">
        <v>4645.3</v>
      </c>
      <c r="I142" s="79"/>
    </row>
    <row r="143" spans="2:9" ht="30" customHeight="1" x14ac:dyDescent="0.25">
      <c r="B143" s="71"/>
      <c r="C143" s="72">
        <v>42</v>
      </c>
      <c r="D143" s="73"/>
      <c r="E143" s="52" t="s">
        <v>111</v>
      </c>
      <c r="F143" s="49">
        <v>296417</v>
      </c>
      <c r="G143" s="49">
        <v>296417</v>
      </c>
      <c r="H143" s="112">
        <f t="shared" ref="H143" si="44">H144</f>
        <v>136824.18</v>
      </c>
      <c r="I143" s="79">
        <f>H143/G143*100</f>
        <v>46.159356582112359</v>
      </c>
    </row>
    <row r="144" spans="2:9" ht="30" customHeight="1" x14ac:dyDescent="0.25">
      <c r="B144" s="71"/>
      <c r="C144" s="72"/>
      <c r="D144" s="73">
        <v>4212</v>
      </c>
      <c r="E144" s="52" t="s">
        <v>113</v>
      </c>
      <c r="F144" s="49"/>
      <c r="G144" s="49"/>
      <c r="H144" s="112">
        <v>136824.18</v>
      </c>
      <c r="I144" s="79"/>
    </row>
    <row r="145" spans="2:9" ht="57.75" customHeight="1" x14ac:dyDescent="0.25">
      <c r="B145" s="76" t="s">
        <v>186</v>
      </c>
      <c r="C145" s="77"/>
      <c r="D145" s="74"/>
      <c r="E145" s="78" t="s">
        <v>187</v>
      </c>
      <c r="F145" s="75">
        <f>F146</f>
        <v>783064</v>
      </c>
      <c r="G145" s="75">
        <f t="shared" ref="G145:H145" si="45">G146</f>
        <v>783064</v>
      </c>
      <c r="H145" s="111">
        <f t="shared" si="45"/>
        <v>268751.67</v>
      </c>
      <c r="I145" s="80">
        <f>H145/G145*100</f>
        <v>34.3205242483373</v>
      </c>
    </row>
    <row r="146" spans="2:9" ht="30" customHeight="1" x14ac:dyDescent="0.25">
      <c r="B146" s="71">
        <v>81</v>
      </c>
      <c r="C146" s="72"/>
      <c r="D146" s="73"/>
      <c r="E146" s="52" t="s">
        <v>188</v>
      </c>
      <c r="F146" s="49">
        <f>F147</f>
        <v>783064</v>
      </c>
      <c r="G146" s="49">
        <f t="shared" ref="G146:H146" si="46">G147</f>
        <v>783064</v>
      </c>
      <c r="H146" s="112">
        <f t="shared" si="46"/>
        <v>268751.67</v>
      </c>
      <c r="I146" s="79">
        <f t="shared" ref="I146:I147" si="47">H146/G146*100</f>
        <v>34.3205242483373</v>
      </c>
    </row>
    <row r="147" spans="2:9" ht="30" customHeight="1" x14ac:dyDescent="0.25">
      <c r="B147" s="71"/>
      <c r="C147" s="72">
        <v>32</v>
      </c>
      <c r="D147" s="73"/>
      <c r="E147" s="52" t="s">
        <v>14</v>
      </c>
      <c r="F147" s="49">
        <v>783064</v>
      </c>
      <c r="G147" s="49">
        <v>783064</v>
      </c>
      <c r="H147" s="112">
        <f t="shared" ref="H147" si="48">H148+H149+H150+H151+H152</f>
        <v>268751.67</v>
      </c>
      <c r="I147" s="79">
        <f t="shared" si="47"/>
        <v>34.3205242483373</v>
      </c>
    </row>
    <row r="148" spans="2:9" ht="30" customHeight="1" x14ac:dyDescent="0.25">
      <c r="B148" s="71"/>
      <c r="C148" s="72"/>
      <c r="D148" s="73">
        <v>3211</v>
      </c>
      <c r="E148" s="52" t="s">
        <v>36</v>
      </c>
      <c r="F148" s="49"/>
      <c r="G148" s="8"/>
      <c r="H148" s="79">
        <v>8773.43</v>
      </c>
      <c r="I148" s="79"/>
    </row>
    <row r="149" spans="2:9" ht="30" customHeight="1" x14ac:dyDescent="0.25">
      <c r="B149" s="71"/>
      <c r="C149" s="72"/>
      <c r="D149" s="73">
        <v>3213</v>
      </c>
      <c r="E149" s="52" t="s">
        <v>75</v>
      </c>
      <c r="F149" s="49"/>
      <c r="G149" s="8"/>
      <c r="H149" s="79">
        <v>6967.95</v>
      </c>
      <c r="I149" s="79"/>
    </row>
    <row r="150" spans="2:9" ht="30" customHeight="1" x14ac:dyDescent="0.25">
      <c r="B150" s="71"/>
      <c r="C150" s="72"/>
      <c r="D150" s="73">
        <v>3231</v>
      </c>
      <c r="E150" s="52" t="s">
        <v>82</v>
      </c>
      <c r="F150" s="49"/>
      <c r="G150" s="8"/>
      <c r="H150" s="79">
        <v>3075.58</v>
      </c>
      <c r="I150" s="79"/>
    </row>
    <row r="151" spans="2:9" ht="30" customHeight="1" x14ac:dyDescent="0.25">
      <c r="B151" s="71"/>
      <c r="C151" s="72"/>
      <c r="D151" s="73">
        <v>3233</v>
      </c>
      <c r="E151" s="52" t="s">
        <v>84</v>
      </c>
      <c r="F151" s="49"/>
      <c r="G151" s="8"/>
      <c r="H151" s="79">
        <v>168</v>
      </c>
      <c r="I151" s="79"/>
    </row>
    <row r="152" spans="2:9" ht="30" customHeight="1" x14ac:dyDescent="0.25">
      <c r="B152" s="71"/>
      <c r="C152" s="72"/>
      <c r="D152" s="73">
        <v>3237</v>
      </c>
      <c r="E152" s="52" t="s">
        <v>89</v>
      </c>
      <c r="F152" s="49"/>
      <c r="G152" s="8"/>
      <c r="H152" s="79">
        <v>249766.71</v>
      </c>
      <c r="I152" s="79"/>
    </row>
    <row r="153" spans="2:9" ht="53.25" customHeight="1" x14ac:dyDescent="0.25">
      <c r="B153" s="76" t="s">
        <v>189</v>
      </c>
      <c r="C153" s="77"/>
      <c r="D153" s="74"/>
      <c r="E153" s="78" t="s">
        <v>190</v>
      </c>
      <c r="F153" s="75">
        <f>F154</f>
        <v>58750</v>
      </c>
      <c r="G153" s="75">
        <f t="shared" ref="G153:H154" si="49">G154</f>
        <v>58750</v>
      </c>
      <c r="H153" s="111">
        <f t="shared" si="49"/>
        <v>2525.5</v>
      </c>
      <c r="I153" s="80">
        <f>H153/G153*100</f>
        <v>4.2987234042553188</v>
      </c>
    </row>
    <row r="154" spans="2:9" ht="30" customHeight="1" x14ac:dyDescent="0.25">
      <c r="B154" s="71">
        <v>11</v>
      </c>
      <c r="C154" s="72"/>
      <c r="D154" s="73"/>
      <c r="E154" s="52" t="s">
        <v>148</v>
      </c>
      <c r="F154" s="49">
        <f>F155</f>
        <v>58750</v>
      </c>
      <c r="G154" s="49">
        <f t="shared" si="49"/>
        <v>58750</v>
      </c>
      <c r="H154" s="112">
        <f t="shared" si="49"/>
        <v>2525.5</v>
      </c>
      <c r="I154" s="79">
        <f t="shared" ref="I154:I155" si="50">H154/G154*100</f>
        <v>4.2987234042553188</v>
      </c>
    </row>
    <row r="155" spans="2:9" ht="30" customHeight="1" x14ac:dyDescent="0.25">
      <c r="B155" s="71"/>
      <c r="C155" s="72">
        <v>32</v>
      </c>
      <c r="D155" s="73"/>
      <c r="E155" s="52" t="s">
        <v>14</v>
      </c>
      <c r="F155" s="49">
        <v>58750</v>
      </c>
      <c r="G155" s="49">
        <v>58750</v>
      </c>
      <c r="H155" s="112">
        <f>H156</f>
        <v>2525.5</v>
      </c>
      <c r="I155" s="79">
        <f t="shared" si="50"/>
        <v>4.2987234042553188</v>
      </c>
    </row>
    <row r="156" spans="2:9" ht="30" customHeight="1" x14ac:dyDescent="0.25">
      <c r="B156" s="71"/>
      <c r="C156" s="72"/>
      <c r="D156" s="73">
        <v>3237</v>
      </c>
      <c r="E156" s="52" t="s">
        <v>89</v>
      </c>
      <c r="F156" s="49"/>
      <c r="G156" s="8"/>
      <c r="H156" s="79">
        <v>2525.5</v>
      </c>
      <c r="I156" s="79"/>
    </row>
    <row r="157" spans="2:9" ht="30" customHeight="1" x14ac:dyDescent="0.25">
      <c r="B157" s="76" t="s">
        <v>191</v>
      </c>
      <c r="C157" s="77"/>
      <c r="D157" s="74"/>
      <c r="E157" s="78" t="s">
        <v>192</v>
      </c>
      <c r="F157" s="75">
        <f>F158</f>
        <v>303158</v>
      </c>
      <c r="G157" s="75">
        <f t="shared" ref="G157:H158" si="51">G158</f>
        <v>303158</v>
      </c>
      <c r="H157" s="111">
        <f t="shared" si="51"/>
        <v>29822.66</v>
      </c>
      <c r="I157" s="80">
        <f>H157/G157*100</f>
        <v>9.8373323481484913</v>
      </c>
    </row>
    <row r="158" spans="2:9" ht="30" customHeight="1" x14ac:dyDescent="0.25">
      <c r="B158" s="71">
        <v>11</v>
      </c>
      <c r="C158" s="72"/>
      <c r="D158" s="73"/>
      <c r="E158" s="52" t="s">
        <v>148</v>
      </c>
      <c r="F158" s="49">
        <f>F159</f>
        <v>303158</v>
      </c>
      <c r="G158" s="49">
        <f t="shared" si="51"/>
        <v>303158</v>
      </c>
      <c r="H158" s="112">
        <f t="shared" si="51"/>
        <v>29822.66</v>
      </c>
      <c r="I158" s="79">
        <f>H158/G158*100</f>
        <v>9.8373323481484913</v>
      </c>
    </row>
    <row r="159" spans="2:9" ht="30" customHeight="1" x14ac:dyDescent="0.25">
      <c r="B159" s="71"/>
      <c r="C159" s="72">
        <v>32</v>
      </c>
      <c r="D159" s="73"/>
      <c r="E159" s="52" t="s">
        <v>14</v>
      </c>
      <c r="F159" s="49">
        <v>303158</v>
      </c>
      <c r="G159" s="8">
        <v>303158</v>
      </c>
      <c r="H159" s="79">
        <v>29822.66</v>
      </c>
      <c r="I159" s="79">
        <f t="shared" ref="I159" si="52">H159/G159*100</f>
        <v>9.8373323481484913</v>
      </c>
    </row>
    <row r="160" spans="2:9" ht="30" customHeight="1" x14ac:dyDescent="0.25">
      <c r="B160" s="71"/>
      <c r="C160" s="72"/>
      <c r="D160" s="73">
        <v>3237</v>
      </c>
      <c r="E160" s="52" t="s">
        <v>89</v>
      </c>
      <c r="F160" s="49"/>
      <c r="G160" s="8"/>
      <c r="H160" s="79"/>
      <c r="I160" s="79"/>
    </row>
    <row r="161" spans="2:9" ht="46.5" customHeight="1" x14ac:dyDescent="0.25">
      <c r="B161" s="76" t="s">
        <v>193</v>
      </c>
      <c r="C161" s="77"/>
      <c r="D161" s="74"/>
      <c r="E161" s="78" t="s">
        <v>194</v>
      </c>
      <c r="F161" s="75">
        <f>F162+F171</f>
        <v>7529365</v>
      </c>
      <c r="G161" s="75">
        <f t="shared" ref="G161:H161" si="53">G162+G171</f>
        <v>7529365</v>
      </c>
      <c r="H161" s="111">
        <f t="shared" si="53"/>
        <v>1641430.35</v>
      </c>
      <c r="I161" s="80">
        <f>H161/G161*100</f>
        <v>21.800382236749051</v>
      </c>
    </row>
    <row r="162" spans="2:9" ht="30" customHeight="1" x14ac:dyDescent="0.25">
      <c r="B162" s="71">
        <v>12</v>
      </c>
      <c r="C162" s="72"/>
      <c r="D162" s="73"/>
      <c r="E162" s="52" t="s">
        <v>178</v>
      </c>
      <c r="F162" s="49">
        <f>F163+F166+F168</f>
        <v>1335855</v>
      </c>
      <c r="G162" s="49">
        <f t="shared" ref="G162:H162" si="54">G163+G166+G168</f>
        <v>1335855</v>
      </c>
      <c r="H162" s="112">
        <f t="shared" si="54"/>
        <v>176080.62</v>
      </c>
      <c r="I162" s="79">
        <f t="shared" ref="I162:I163" si="55">H162/G162*100</f>
        <v>13.181117711128829</v>
      </c>
    </row>
    <row r="163" spans="2:9" ht="30" customHeight="1" x14ac:dyDescent="0.25">
      <c r="B163" s="71"/>
      <c r="C163" s="72">
        <v>31</v>
      </c>
      <c r="D163" s="73"/>
      <c r="E163" s="52" t="s">
        <v>5</v>
      </c>
      <c r="F163" s="49">
        <v>154622</v>
      </c>
      <c r="G163" s="49">
        <v>154622</v>
      </c>
      <c r="H163" s="112">
        <f t="shared" ref="H163" si="56">H164+H165</f>
        <v>15899.83</v>
      </c>
      <c r="I163" s="79">
        <f t="shared" si="55"/>
        <v>10.283032168772879</v>
      </c>
    </row>
    <row r="164" spans="2:9" ht="30" customHeight="1" x14ac:dyDescent="0.25">
      <c r="B164" s="71"/>
      <c r="C164" s="72"/>
      <c r="D164" s="73">
        <v>3111</v>
      </c>
      <c r="E164" s="52" t="s">
        <v>34</v>
      </c>
      <c r="F164" s="49"/>
      <c r="G164" s="49"/>
      <c r="H164" s="112">
        <v>13276.35</v>
      </c>
      <c r="I164" s="79"/>
    </row>
    <row r="165" spans="2:9" ht="30" customHeight="1" x14ac:dyDescent="0.25">
      <c r="B165" s="71"/>
      <c r="C165" s="72"/>
      <c r="D165" s="73">
        <v>3132</v>
      </c>
      <c r="E165" s="52" t="s">
        <v>73</v>
      </c>
      <c r="F165" s="49"/>
      <c r="G165" s="49"/>
      <c r="H165" s="112">
        <v>2623.48</v>
      </c>
      <c r="I165" s="79"/>
    </row>
    <row r="166" spans="2:9" ht="30" customHeight="1" x14ac:dyDescent="0.25">
      <c r="B166" s="71"/>
      <c r="C166" s="72">
        <v>32</v>
      </c>
      <c r="D166" s="73"/>
      <c r="E166" s="52" t="s">
        <v>14</v>
      </c>
      <c r="F166" s="49">
        <v>1078777</v>
      </c>
      <c r="G166" s="49">
        <v>1078777</v>
      </c>
      <c r="H166" s="112">
        <f t="shared" ref="H166" si="57">H167</f>
        <v>117576.39</v>
      </c>
      <c r="I166" s="79">
        <f>H166/G166*100</f>
        <v>10.8990449369981</v>
      </c>
    </row>
    <row r="167" spans="2:9" ht="30" customHeight="1" x14ac:dyDescent="0.25">
      <c r="B167" s="71"/>
      <c r="C167" s="72"/>
      <c r="D167" s="73">
        <v>3237</v>
      </c>
      <c r="E167" s="52" t="s">
        <v>89</v>
      </c>
      <c r="F167" s="49"/>
      <c r="G167" s="49"/>
      <c r="H167" s="112">
        <v>117576.39</v>
      </c>
      <c r="I167" s="79"/>
    </row>
    <row r="168" spans="2:9" ht="30" customHeight="1" x14ac:dyDescent="0.25">
      <c r="B168" s="71"/>
      <c r="C168" s="72">
        <v>36</v>
      </c>
      <c r="D168" s="73"/>
      <c r="E168" s="52" t="s">
        <v>102</v>
      </c>
      <c r="F168" s="49">
        <v>102456</v>
      </c>
      <c r="G168" s="49">
        <v>102456</v>
      </c>
      <c r="H168" s="112">
        <f t="shared" ref="H168" si="58">H169+H170</f>
        <v>42604.4</v>
      </c>
      <c r="I168" s="79">
        <f>H168/G168*100</f>
        <v>41.583118607011791</v>
      </c>
    </row>
    <row r="169" spans="2:9" ht="41.25" customHeight="1" x14ac:dyDescent="0.25">
      <c r="B169" s="71"/>
      <c r="C169" s="72"/>
      <c r="D169" s="73">
        <v>3693</v>
      </c>
      <c r="E169" s="52" t="s">
        <v>106</v>
      </c>
      <c r="F169" s="49"/>
      <c r="G169" s="49"/>
      <c r="H169" s="112">
        <v>15286.01</v>
      </c>
      <c r="I169" s="79"/>
    </row>
    <row r="170" spans="2:9" ht="48.75" customHeight="1" x14ac:dyDescent="0.25">
      <c r="B170" s="71"/>
      <c r="C170" s="72"/>
      <c r="D170" s="73">
        <v>3694</v>
      </c>
      <c r="E170" s="52" t="s">
        <v>108</v>
      </c>
      <c r="F170" s="49"/>
      <c r="G170" s="49"/>
      <c r="H170" s="112">
        <v>27318.39</v>
      </c>
      <c r="I170" s="79"/>
    </row>
    <row r="171" spans="2:9" ht="30" customHeight="1" x14ac:dyDescent="0.25">
      <c r="B171" s="71">
        <v>563</v>
      </c>
      <c r="C171" s="72"/>
      <c r="D171" s="73"/>
      <c r="E171" s="52" t="s">
        <v>195</v>
      </c>
      <c r="F171" s="49">
        <f>F172+F175+F177</f>
        <v>6193510</v>
      </c>
      <c r="G171" s="49">
        <f t="shared" ref="G171:H171" si="59">G172+G175+G177</f>
        <v>6193510</v>
      </c>
      <c r="H171" s="112">
        <f t="shared" si="59"/>
        <v>1465349.73</v>
      </c>
      <c r="I171" s="79">
        <f>H171/G171*100</f>
        <v>23.65943915485726</v>
      </c>
    </row>
    <row r="172" spans="2:9" ht="30" customHeight="1" x14ac:dyDescent="0.25">
      <c r="B172" s="71"/>
      <c r="C172" s="72">
        <v>31</v>
      </c>
      <c r="D172" s="73"/>
      <c r="E172" s="52" t="s">
        <v>5</v>
      </c>
      <c r="F172" s="49">
        <v>154622</v>
      </c>
      <c r="G172" s="49">
        <v>154622</v>
      </c>
      <c r="H172" s="112">
        <f t="shared" ref="H172" si="60">H173+H174</f>
        <v>90098.950000000012</v>
      </c>
      <c r="I172" s="79">
        <f>H172/G172*100</f>
        <v>58.27045957237651</v>
      </c>
    </row>
    <row r="173" spans="2:9" ht="30" customHeight="1" x14ac:dyDescent="0.25">
      <c r="B173" s="71"/>
      <c r="C173" s="72"/>
      <c r="D173" s="73">
        <v>3111</v>
      </c>
      <c r="E173" s="52" t="s">
        <v>34</v>
      </c>
      <c r="F173" s="49"/>
      <c r="G173" s="49"/>
      <c r="H173" s="112">
        <v>75232.63</v>
      </c>
      <c r="I173" s="79"/>
    </row>
    <row r="174" spans="2:9" ht="30" customHeight="1" x14ac:dyDescent="0.25">
      <c r="B174" s="71"/>
      <c r="C174" s="72"/>
      <c r="D174" s="73">
        <v>3132</v>
      </c>
      <c r="E174" s="52" t="s">
        <v>73</v>
      </c>
      <c r="F174" s="49"/>
      <c r="G174" s="49"/>
      <c r="H174" s="112">
        <v>14866.32</v>
      </c>
      <c r="I174" s="79"/>
    </row>
    <row r="175" spans="2:9" ht="30" customHeight="1" x14ac:dyDescent="0.25">
      <c r="B175" s="71"/>
      <c r="C175" s="72">
        <v>32</v>
      </c>
      <c r="D175" s="73"/>
      <c r="E175" s="52" t="s">
        <v>14</v>
      </c>
      <c r="F175" s="49">
        <v>3270009</v>
      </c>
      <c r="G175" s="49">
        <v>3270009</v>
      </c>
      <c r="H175" s="112">
        <f t="shared" ref="H175" si="61">H176</f>
        <v>790060.34</v>
      </c>
      <c r="I175" s="79">
        <f>H175/G175*100</f>
        <v>24.160800169051523</v>
      </c>
    </row>
    <row r="176" spans="2:9" ht="30" customHeight="1" x14ac:dyDescent="0.25">
      <c r="B176" s="71"/>
      <c r="C176" s="72"/>
      <c r="D176" s="73">
        <v>3237</v>
      </c>
      <c r="E176" s="52" t="s">
        <v>89</v>
      </c>
      <c r="F176" s="49"/>
      <c r="G176" s="49"/>
      <c r="H176" s="112">
        <v>790060.34</v>
      </c>
      <c r="I176" s="79"/>
    </row>
    <row r="177" spans="2:9" ht="37.5" customHeight="1" x14ac:dyDescent="0.25">
      <c r="B177" s="71"/>
      <c r="C177" s="72">
        <v>36</v>
      </c>
      <c r="D177" s="73"/>
      <c r="E177" s="52" t="s">
        <v>102</v>
      </c>
      <c r="F177" s="49">
        <v>2768879</v>
      </c>
      <c r="G177" s="49">
        <v>2768879</v>
      </c>
      <c r="H177" s="112">
        <f t="shared" ref="H177" si="62">H178+H179+H180+H181</f>
        <v>585190.44000000006</v>
      </c>
      <c r="I177" s="79">
        <f>H177/G177*100</f>
        <v>21.134561676404061</v>
      </c>
    </row>
    <row r="178" spans="2:9" ht="36.75" customHeight="1" x14ac:dyDescent="0.25">
      <c r="B178" s="71"/>
      <c r="C178" s="72"/>
      <c r="D178" s="73">
        <v>3681</v>
      </c>
      <c r="E178" s="52" t="s">
        <v>104</v>
      </c>
      <c r="F178" s="49"/>
      <c r="G178" s="49"/>
      <c r="H178" s="112">
        <v>11823.46</v>
      </c>
      <c r="I178" s="79"/>
    </row>
    <row r="179" spans="2:9" ht="30" customHeight="1" x14ac:dyDescent="0.25">
      <c r="B179" s="71"/>
      <c r="C179" s="72"/>
      <c r="D179" s="73">
        <v>3682</v>
      </c>
      <c r="E179" s="52" t="s">
        <v>105</v>
      </c>
      <c r="F179" s="49"/>
      <c r="G179" s="49"/>
      <c r="H179" s="112">
        <v>331942.08</v>
      </c>
      <c r="I179" s="79"/>
    </row>
    <row r="180" spans="2:9" ht="43.5" customHeight="1" x14ac:dyDescent="0.25">
      <c r="B180" s="71"/>
      <c r="C180" s="72"/>
      <c r="D180" s="73">
        <v>3693</v>
      </c>
      <c r="E180" s="52" t="s">
        <v>106</v>
      </c>
      <c r="F180" s="49"/>
      <c r="G180" s="49"/>
      <c r="H180" s="112">
        <v>86620.71</v>
      </c>
      <c r="I180" s="79"/>
    </row>
    <row r="181" spans="2:9" ht="44.25" customHeight="1" x14ac:dyDescent="0.25">
      <c r="B181" s="71"/>
      <c r="C181" s="72"/>
      <c r="D181" s="73">
        <v>3694</v>
      </c>
      <c r="E181" s="52" t="s">
        <v>108</v>
      </c>
      <c r="F181" s="49"/>
      <c r="G181" s="49"/>
      <c r="H181" s="112">
        <v>154804.19</v>
      </c>
      <c r="I181" s="79"/>
    </row>
    <row r="182" spans="2:9" ht="87" customHeight="1" x14ac:dyDescent="0.25">
      <c r="B182" s="76" t="s">
        <v>196</v>
      </c>
      <c r="C182" s="77"/>
      <c r="D182" s="74"/>
      <c r="E182" s="78" t="s">
        <v>197</v>
      </c>
      <c r="F182" s="75">
        <f>F183+F189</f>
        <v>561931</v>
      </c>
      <c r="G182" s="75">
        <f t="shared" ref="G182:H182" si="63">G183+G189</f>
        <v>561931</v>
      </c>
      <c r="H182" s="111">
        <f t="shared" si="63"/>
        <v>17752.809999999998</v>
      </c>
      <c r="I182" s="80">
        <f>H182/G182*100</f>
        <v>3.1592508688789191</v>
      </c>
    </row>
    <row r="183" spans="2:9" ht="30" customHeight="1" x14ac:dyDescent="0.25">
      <c r="B183" s="71">
        <v>12</v>
      </c>
      <c r="C183" s="72"/>
      <c r="D183" s="73"/>
      <c r="E183" s="52" t="s">
        <v>178</v>
      </c>
      <c r="F183" s="49">
        <f>F184+F187</f>
        <v>81485</v>
      </c>
      <c r="G183" s="49">
        <f>G184+G187</f>
        <v>81485</v>
      </c>
      <c r="H183" s="112">
        <f t="shared" ref="H183" si="64">H184+H187</f>
        <v>2662.92</v>
      </c>
      <c r="I183" s="79">
        <f t="shared" ref="I183:I184" si="65">H183/G183*100</f>
        <v>3.2679879732466097</v>
      </c>
    </row>
    <row r="184" spans="2:9" ht="30" customHeight="1" x14ac:dyDescent="0.25">
      <c r="B184" s="71"/>
      <c r="C184" s="72">
        <v>31</v>
      </c>
      <c r="D184" s="73"/>
      <c r="E184" s="52" t="s">
        <v>5</v>
      </c>
      <c r="F184" s="49">
        <v>36491</v>
      </c>
      <c r="G184" s="49">
        <v>36491</v>
      </c>
      <c r="H184" s="112">
        <f t="shared" ref="H184" si="66">H185+H186</f>
        <v>1070.24</v>
      </c>
      <c r="I184" s="79">
        <f t="shared" si="65"/>
        <v>2.9328875613164893</v>
      </c>
    </row>
    <row r="185" spans="2:9" ht="30" customHeight="1" x14ac:dyDescent="0.25">
      <c r="B185" s="71"/>
      <c r="C185" s="72"/>
      <c r="D185" s="73">
        <v>3111</v>
      </c>
      <c r="E185" s="52" t="s">
        <v>34</v>
      </c>
      <c r="F185" s="49"/>
      <c r="G185" s="49"/>
      <c r="H185" s="112">
        <v>918.66</v>
      </c>
      <c r="I185" s="79"/>
    </row>
    <row r="186" spans="2:9" ht="30" customHeight="1" x14ac:dyDescent="0.25">
      <c r="B186" s="71"/>
      <c r="C186" s="72"/>
      <c r="D186" s="73">
        <v>3132</v>
      </c>
      <c r="E186" s="52" t="s">
        <v>73</v>
      </c>
      <c r="F186" s="49"/>
      <c r="G186" s="49"/>
      <c r="H186" s="112">
        <v>151.58000000000001</v>
      </c>
      <c r="I186" s="79"/>
    </row>
    <row r="187" spans="2:9" ht="30" customHeight="1" x14ac:dyDescent="0.25">
      <c r="B187" s="71"/>
      <c r="C187" s="72">
        <v>32</v>
      </c>
      <c r="D187" s="73"/>
      <c r="E187" s="52" t="s">
        <v>14</v>
      </c>
      <c r="F187" s="49">
        <v>44994</v>
      </c>
      <c r="G187" s="49">
        <v>44994</v>
      </c>
      <c r="H187" s="112">
        <f t="shared" ref="H187" si="67">H188</f>
        <v>1592.68</v>
      </c>
      <c r="I187" s="79">
        <f>H187/G187*100</f>
        <v>3.5397608570031562</v>
      </c>
    </row>
    <row r="188" spans="2:9" ht="42" customHeight="1" x14ac:dyDescent="0.25">
      <c r="B188" s="71"/>
      <c r="C188" s="72"/>
      <c r="D188" s="73">
        <v>3237</v>
      </c>
      <c r="E188" s="52" t="s">
        <v>89</v>
      </c>
      <c r="F188" s="49"/>
      <c r="G188" s="49"/>
      <c r="H188" s="112">
        <v>1592.68</v>
      </c>
      <c r="I188" s="79"/>
    </row>
    <row r="189" spans="2:9" ht="39" customHeight="1" x14ac:dyDescent="0.25">
      <c r="B189" s="71">
        <v>561</v>
      </c>
      <c r="C189" s="72"/>
      <c r="D189" s="73"/>
      <c r="E189" s="52" t="s">
        <v>198</v>
      </c>
      <c r="F189" s="49">
        <f>F190+F193</f>
        <v>480446</v>
      </c>
      <c r="G189" s="49">
        <f t="shared" ref="G189:H189" si="68">G190+G193</f>
        <v>480446</v>
      </c>
      <c r="H189" s="112">
        <f t="shared" si="68"/>
        <v>15089.89</v>
      </c>
      <c r="I189" s="79">
        <f>H189/G189*100</f>
        <v>3.1408087485378169</v>
      </c>
    </row>
    <row r="190" spans="2:9" ht="78.75" customHeight="1" x14ac:dyDescent="0.25">
      <c r="B190" s="71"/>
      <c r="C190" s="72">
        <v>31</v>
      </c>
      <c r="D190" s="73"/>
      <c r="E190" s="52" t="s">
        <v>5</v>
      </c>
      <c r="F190" s="49">
        <v>248679</v>
      </c>
      <c r="G190" s="49">
        <v>248679</v>
      </c>
      <c r="H190" s="112">
        <f t="shared" ref="H190" si="69">H191+H192</f>
        <v>6064.69</v>
      </c>
      <c r="I190" s="79">
        <f>H190/G190*100</f>
        <v>2.4387624206306122</v>
      </c>
    </row>
    <row r="191" spans="2:9" ht="30" customHeight="1" x14ac:dyDescent="0.25">
      <c r="B191" s="71"/>
      <c r="C191" s="72"/>
      <c r="D191" s="73">
        <v>3111</v>
      </c>
      <c r="E191" s="52" t="s">
        <v>34</v>
      </c>
      <c r="F191" s="49"/>
      <c r="G191" s="49"/>
      <c r="H191" s="112">
        <v>5205.74</v>
      </c>
      <c r="I191" s="79"/>
    </row>
    <row r="192" spans="2:9" ht="30" customHeight="1" x14ac:dyDescent="0.25">
      <c r="B192" s="71"/>
      <c r="C192" s="72"/>
      <c r="D192" s="73">
        <v>3132</v>
      </c>
      <c r="E192" s="52" t="s">
        <v>73</v>
      </c>
      <c r="F192" s="49"/>
      <c r="G192" s="49"/>
      <c r="H192" s="112">
        <v>858.95</v>
      </c>
      <c r="I192" s="79"/>
    </row>
    <row r="193" spans="2:9" ht="30" customHeight="1" x14ac:dyDescent="0.25">
      <c r="B193" s="71"/>
      <c r="C193" s="72">
        <v>32</v>
      </c>
      <c r="D193" s="73"/>
      <c r="E193" s="52" t="s">
        <v>14</v>
      </c>
      <c r="F193" s="49">
        <v>231767</v>
      </c>
      <c r="G193" s="49">
        <v>231767</v>
      </c>
      <c r="H193" s="112">
        <f t="shared" ref="H193" si="70">H194</f>
        <v>9025.2000000000007</v>
      </c>
      <c r="I193" s="79">
        <f>H193/G193*100</f>
        <v>3.8940832819167528</v>
      </c>
    </row>
    <row r="194" spans="2:9" ht="30" customHeight="1" x14ac:dyDescent="0.25">
      <c r="B194" s="71"/>
      <c r="C194" s="72"/>
      <c r="D194" s="73">
        <v>3237</v>
      </c>
      <c r="E194" s="52" t="s">
        <v>89</v>
      </c>
      <c r="F194" s="49"/>
      <c r="G194" s="49"/>
      <c r="H194" s="112">
        <v>9025.2000000000007</v>
      </c>
      <c r="I194" s="79"/>
    </row>
    <row r="195" spans="2:9" ht="30" customHeight="1" x14ac:dyDescent="0.25">
      <c r="B195" s="76" t="s">
        <v>199</v>
      </c>
      <c r="C195" s="77"/>
      <c r="D195" s="74"/>
      <c r="E195" s="78" t="s">
        <v>200</v>
      </c>
      <c r="F195" s="75">
        <v>640870</v>
      </c>
      <c r="G195" s="75">
        <f t="shared" ref="G195:H196" si="71">G196</f>
        <v>640870</v>
      </c>
      <c r="H195" s="111">
        <f t="shared" si="71"/>
        <v>0</v>
      </c>
      <c r="I195" s="80"/>
    </row>
    <row r="196" spans="2:9" ht="30" customHeight="1" x14ac:dyDescent="0.25">
      <c r="B196" s="71">
        <v>11</v>
      </c>
      <c r="C196" s="72"/>
      <c r="D196" s="73"/>
      <c r="E196" s="52" t="s">
        <v>148</v>
      </c>
      <c r="F196" s="49">
        <f>F197</f>
        <v>64870</v>
      </c>
      <c r="G196" s="49">
        <f t="shared" si="71"/>
        <v>640870</v>
      </c>
      <c r="H196" s="112">
        <f t="shared" si="71"/>
        <v>0</v>
      </c>
      <c r="I196" s="79"/>
    </row>
    <row r="197" spans="2:9" ht="30" customHeight="1" x14ac:dyDescent="0.25">
      <c r="B197" s="71"/>
      <c r="C197" s="72">
        <v>32</v>
      </c>
      <c r="D197" s="73"/>
      <c r="E197" s="52" t="s">
        <v>14</v>
      </c>
      <c r="F197" s="49">
        <v>64870</v>
      </c>
      <c r="G197" s="49">
        <v>640870</v>
      </c>
      <c r="H197" s="112"/>
      <c r="I197" s="79"/>
    </row>
    <row r="198" spans="2:9" ht="30" customHeight="1" x14ac:dyDescent="0.25"/>
    <row r="199" spans="2:9" ht="30" customHeight="1" x14ac:dyDescent="0.25"/>
    <row r="200" spans="2:9" ht="30" customHeight="1" x14ac:dyDescent="0.25"/>
    <row r="201" spans="2:9" ht="30" customHeight="1" x14ac:dyDescent="0.25"/>
    <row r="202" spans="2:9" ht="30" customHeight="1" x14ac:dyDescent="0.25"/>
    <row r="203" spans="2:9" ht="30" customHeight="1" x14ac:dyDescent="0.25"/>
    <row r="204" spans="2:9" ht="30" customHeight="1" x14ac:dyDescent="0.25"/>
    <row r="205" spans="2:9" ht="30" customHeight="1" x14ac:dyDescent="0.25"/>
    <row r="206" spans="2:9" ht="30" customHeight="1" x14ac:dyDescent="0.25"/>
    <row r="207" spans="2:9" ht="30" customHeight="1" x14ac:dyDescent="0.25"/>
  </sheetData>
  <mergeCells count="11">
    <mergeCell ref="B8:D8"/>
    <mergeCell ref="B4:I4"/>
    <mergeCell ref="B6:E6"/>
    <mergeCell ref="B7:E7"/>
    <mergeCell ref="B2:I2"/>
    <mergeCell ref="B67:D67"/>
    <mergeCell ref="B14:D14"/>
    <mergeCell ref="B15:D15"/>
    <mergeCell ref="B10:D10"/>
    <mergeCell ref="B11:D11"/>
    <mergeCell ref="B12:D12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rashoda'!Print_Area</vt:lpstr>
      <vt:lpstr>SAŽETAK!Print_Area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Franić Marina</cp:lastModifiedBy>
  <cp:lastPrinted>2023-07-24T12:33:14Z</cp:lastPrinted>
  <dcterms:created xsi:type="dcterms:W3CDTF">2022-08-12T12:51:27Z</dcterms:created>
  <dcterms:modified xsi:type="dcterms:W3CDTF">2023-08-30T05:57:55Z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